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U:\TESTI\Laura\Sito Consiglio Notarile\"/>
    </mc:Choice>
  </mc:AlternateContent>
  <xr:revisionPtr revIDLastSave="0" documentId="13_ncr:1_{EF849709-CE73-4CCB-A4DE-70F84F8975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G87" i="1"/>
  <c r="H28" i="1"/>
  <c r="G90" i="1"/>
  <c r="G92" i="1"/>
  <c r="K64" i="1"/>
  <c r="K54" i="1"/>
  <c r="K50" i="1"/>
  <c r="L50" i="1" s="1"/>
  <c r="K49" i="1"/>
  <c r="P38" i="1"/>
  <c r="L15" i="1"/>
  <c r="L14" i="1"/>
  <c r="K48" i="1"/>
  <c r="L48" i="1" s="1"/>
  <c r="K47" i="1"/>
  <c r="L47" i="1" s="1"/>
  <c r="K46" i="1"/>
  <c r="K43" i="1"/>
  <c r="L43" i="1" s="1"/>
  <c r="R35" i="1"/>
  <c r="K51" i="1" s="1"/>
  <c r="P36" i="1"/>
  <c r="K36" i="1" s="1"/>
  <c r="L36" i="1" s="1"/>
  <c r="Q35" i="1"/>
  <c r="P35" i="1"/>
  <c r="K34" i="1" s="1"/>
  <c r="I64" i="1"/>
  <c r="I57" i="1"/>
  <c r="L56" i="1"/>
  <c r="I17" i="1"/>
  <c r="L17" i="1" s="1"/>
  <c r="I8" i="1"/>
  <c r="L8" i="1" s="1"/>
  <c r="H63" i="1"/>
  <c r="F64" i="1"/>
  <c r="F57" i="1"/>
  <c r="H56" i="1"/>
  <c r="G8" i="1"/>
  <c r="G18" i="1" s="1"/>
  <c r="G27" i="1" s="1"/>
  <c r="G29" i="1" s="1"/>
  <c r="L81" i="1"/>
  <c r="M81" i="1" s="1"/>
  <c r="L80" i="1"/>
  <c r="M80" i="1" s="1"/>
  <c r="J79" i="1"/>
  <c r="K78" i="1"/>
  <c r="K79" i="1" s="1"/>
  <c r="I78" i="1"/>
  <c r="I79" i="1" s="1"/>
  <c r="L77" i="1"/>
  <c r="M77" i="1" s="1"/>
  <c r="L76" i="1"/>
  <c r="M76" i="1" s="1"/>
  <c r="L75" i="1"/>
  <c r="M75" i="1" s="1"/>
  <c r="L74" i="1"/>
  <c r="J70" i="1"/>
  <c r="I70" i="1"/>
  <c r="G70" i="1"/>
  <c r="F70" i="1"/>
  <c r="H69" i="1"/>
  <c r="H70" i="1" s="1"/>
  <c r="J67" i="1"/>
  <c r="I67" i="1"/>
  <c r="G67" i="1"/>
  <c r="F67" i="1"/>
  <c r="L66" i="1"/>
  <c r="L67" i="1" s="1"/>
  <c r="H66" i="1"/>
  <c r="J64" i="1"/>
  <c r="L63" i="1"/>
  <c r="G64" i="1"/>
  <c r="L62" i="1"/>
  <c r="H62" i="1"/>
  <c r="L61" i="1"/>
  <c r="H61" i="1"/>
  <c r="L60" i="1"/>
  <c r="H60" i="1"/>
  <c r="H59" i="1"/>
  <c r="G57" i="1"/>
  <c r="L55" i="1"/>
  <c r="H55" i="1"/>
  <c r="L54" i="1"/>
  <c r="H54" i="1"/>
  <c r="L53" i="1"/>
  <c r="H53" i="1"/>
  <c r="L52" i="1"/>
  <c r="H52" i="1"/>
  <c r="J57" i="1"/>
  <c r="H51" i="1"/>
  <c r="H50" i="1"/>
  <c r="L49" i="1"/>
  <c r="H49" i="1"/>
  <c r="H48" i="1"/>
  <c r="H47" i="1"/>
  <c r="H46" i="1"/>
  <c r="H45" i="1"/>
  <c r="H44" i="1"/>
  <c r="H43" i="1"/>
  <c r="L42" i="1"/>
  <c r="H42" i="1"/>
  <c r="L41" i="1"/>
  <c r="H41" i="1"/>
  <c r="L40" i="1"/>
  <c r="H40" i="1"/>
  <c r="J38" i="1"/>
  <c r="G38" i="1"/>
  <c r="F38" i="1"/>
  <c r="L37" i="1"/>
  <c r="H37" i="1"/>
  <c r="H36" i="1"/>
  <c r="L35" i="1"/>
  <c r="H35" i="1"/>
  <c r="I38" i="1"/>
  <c r="H34" i="1"/>
  <c r="K32" i="1"/>
  <c r="J32" i="1"/>
  <c r="I32" i="1"/>
  <c r="G32" i="1"/>
  <c r="F32" i="1"/>
  <c r="L31" i="1"/>
  <c r="H31" i="1"/>
  <c r="H32" i="1" s="1"/>
  <c r="J29" i="1"/>
  <c r="K24" i="1"/>
  <c r="K25" i="1" s="1"/>
  <c r="J24" i="1"/>
  <c r="J25" i="1" s="1"/>
  <c r="I24" i="1"/>
  <c r="I25" i="1" s="1"/>
  <c r="L23" i="1"/>
  <c r="M23" i="1" s="1"/>
  <c r="L22" i="1"/>
  <c r="M22" i="1" s="1"/>
  <c r="L21" i="1"/>
  <c r="M21" i="1" s="1"/>
  <c r="L20" i="1"/>
  <c r="J18" i="1"/>
  <c r="F17" i="1"/>
  <c r="H14" i="1"/>
  <c r="L12" i="1"/>
  <c r="K18" i="1"/>
  <c r="K27" i="1" s="1"/>
  <c r="K29" i="1" s="1"/>
  <c r="F8" i="1"/>
  <c r="L7" i="1"/>
  <c r="H7" i="1"/>
  <c r="H8" i="1" s="1"/>
  <c r="K69" i="1" l="1"/>
  <c r="K70" i="1" s="1"/>
  <c r="K57" i="1"/>
  <c r="G71" i="1"/>
  <c r="G82" i="1" s="1"/>
  <c r="G84" i="1" s="1"/>
  <c r="M40" i="1"/>
  <c r="I18" i="1"/>
  <c r="I27" i="1" s="1"/>
  <c r="I29" i="1" s="1"/>
  <c r="M62" i="1"/>
  <c r="M56" i="1"/>
  <c r="M41" i="1"/>
  <c r="I71" i="1"/>
  <c r="I82" i="1" s="1"/>
  <c r="I84" i="1" s="1"/>
  <c r="M42" i="1"/>
  <c r="M49" i="1"/>
  <c r="M53" i="1"/>
  <c r="H57" i="1"/>
  <c r="J71" i="1"/>
  <c r="J82" i="1" s="1"/>
  <c r="J84" i="1" s="1"/>
  <c r="M66" i="1"/>
  <c r="M67" i="1" s="1"/>
  <c r="M14" i="1"/>
  <c r="M43" i="1"/>
  <c r="L46" i="1"/>
  <c r="M46" i="1" s="1"/>
  <c r="H17" i="1"/>
  <c r="M17" i="1" s="1"/>
  <c r="M37" i="1"/>
  <c r="M47" i="1"/>
  <c r="H67" i="1"/>
  <c r="M55" i="1"/>
  <c r="M60" i="1"/>
  <c r="L78" i="1"/>
  <c r="L79" i="1" s="1"/>
  <c r="L24" i="1"/>
  <c r="L25" i="1" s="1"/>
  <c r="K38" i="1"/>
  <c r="L45" i="1"/>
  <c r="M45" i="1" s="1"/>
  <c r="M52" i="1"/>
  <c r="M61" i="1"/>
  <c r="F18" i="1"/>
  <c r="F27" i="1" s="1"/>
  <c r="F29" i="1" s="1"/>
  <c r="F71" i="1"/>
  <c r="F82" i="1" s="1"/>
  <c r="F84" i="1" s="1"/>
  <c r="M50" i="1"/>
  <c r="M48" i="1"/>
  <c r="M36" i="1"/>
  <c r="H38" i="1"/>
  <c r="M35" i="1"/>
  <c r="M31" i="1"/>
  <c r="M32" i="1" s="1"/>
  <c r="G94" i="1"/>
  <c r="M7" i="1"/>
  <c r="M54" i="1"/>
  <c r="M8" i="1"/>
  <c r="L10" i="1"/>
  <c r="M10" i="1" s="1"/>
  <c r="L51" i="1"/>
  <c r="M51" i="1" s="1"/>
  <c r="K67" i="1"/>
  <c r="M74" i="1"/>
  <c r="M78" i="1" s="1"/>
  <c r="M79" i="1" s="1"/>
  <c r="M20" i="1"/>
  <c r="M24" i="1" s="1"/>
  <c r="M25" i="1" s="1"/>
  <c r="L44" i="1"/>
  <c r="M44" i="1" s="1"/>
  <c r="H64" i="1"/>
  <c r="L32" i="1"/>
  <c r="L59" i="1"/>
  <c r="L64" i="1" s="1"/>
  <c r="L69" i="1" l="1"/>
  <c r="M69" i="1" s="1"/>
  <c r="M70" i="1" s="1"/>
  <c r="L18" i="1"/>
  <c r="L27" i="1" s="1"/>
  <c r="M27" i="1" s="1"/>
  <c r="H18" i="1"/>
  <c r="H27" i="1" s="1"/>
  <c r="H29" i="1" s="1"/>
  <c r="L57" i="1"/>
  <c r="L71" i="1" s="1"/>
  <c r="L82" i="1" s="1"/>
  <c r="L70" i="1"/>
  <c r="M57" i="1"/>
  <c r="L34" i="1"/>
  <c r="L38" i="1" s="1"/>
  <c r="M18" i="1"/>
  <c r="H71" i="1"/>
  <c r="H82" i="1" s="1"/>
  <c r="H84" i="1" s="1"/>
  <c r="K71" i="1"/>
  <c r="M59" i="1"/>
  <c r="M64" i="1" s="1"/>
  <c r="K82" i="1" l="1"/>
  <c r="K84" i="1" s="1"/>
  <c r="M34" i="1"/>
  <c r="M38" i="1" s="1"/>
  <c r="M71" i="1" s="1"/>
  <c r="M82" i="1" s="1"/>
  <c r="M84" i="1" s="1"/>
  <c r="L84" i="1" l="1"/>
  <c r="L28" i="1" s="1"/>
  <c r="M28" i="1"/>
  <c r="M29" i="1" s="1"/>
  <c r="L29" i="1" l="1"/>
</calcChain>
</file>

<file path=xl/sharedStrings.xml><?xml version="1.0" encoding="utf-8"?>
<sst xmlns="http://schemas.openxmlformats.org/spreadsheetml/2006/main" count="242" uniqueCount="134">
  <si>
    <t>RENDICONTO FINANZIARIO - ENTRATE</t>
  </si>
  <si>
    <t>CODICE</t>
  </si>
  <si>
    <t>DESCRIZIONE</t>
  </si>
  <si>
    <t>PREVISIONI</t>
  </si>
  <si>
    <t>SOMME ACCERTATE</t>
  </si>
  <si>
    <t>Differenze</t>
  </si>
  <si>
    <t>INIZIALI</t>
  </si>
  <si>
    <t>VARIAZIONI</t>
  </si>
  <si>
    <t>DEFINITIVE</t>
  </si>
  <si>
    <t>RISCOSSE</t>
  </si>
  <si>
    <t>DA RISCUOTERE</t>
  </si>
  <si>
    <t>TOTALE</t>
  </si>
  <si>
    <t>sulle previsioni</t>
  </si>
  <si>
    <t>01</t>
  </si>
  <si>
    <t>0010</t>
  </si>
  <si>
    <t>Contributi iscritti all'Albo</t>
  </si>
  <si>
    <t>CONTRIBUTI A CARICO DEGLI ISCRITTI</t>
  </si>
  <si>
    <t>Comodato immobile Ufficio Protesti</t>
  </si>
  <si>
    <t>Contributi per convegno</t>
  </si>
  <si>
    <t>Incasso da Archivio Notarile per oblazione e ammende</t>
  </si>
  <si>
    <t>ENTRATE DERIVANTI DALLA VENDITA DI BENI E DALLA PRESTAZIONE DI SERVIZI</t>
  </si>
  <si>
    <t>TITOLO I - ENTRATE CORRENTI</t>
  </si>
  <si>
    <t>03</t>
  </si>
  <si>
    <t>Ritenute erariali sui redditi di lavoro dipendente</t>
  </si>
  <si>
    <t>0020</t>
  </si>
  <si>
    <t>Ritenute erariali sui redditi di lavoro autonomo</t>
  </si>
  <si>
    <t>0040</t>
  </si>
  <si>
    <t>Ritenute previdenziali e assistenziali dipendenti</t>
  </si>
  <si>
    <t>0090</t>
  </si>
  <si>
    <t>IVA Split Payment</t>
  </si>
  <si>
    <t>ENTRATE AVENTI NATURA DI PARTITE DI GIRO</t>
  </si>
  <si>
    <t>TITOLO III - PARTITE DI GIRO</t>
  </si>
  <si>
    <t>TOTALE ENTRATE</t>
  </si>
  <si>
    <t>Utilizzo dell'avanzo di amministrazione iniziale</t>
  </si>
  <si>
    <t>TOTALE GENERALE</t>
  </si>
  <si>
    <t>11</t>
  </si>
  <si>
    <t>001</t>
  </si>
  <si>
    <t>Assicurazione Consiglieri</t>
  </si>
  <si>
    <t>USCITE PER GLI ORGANI DELL'ENTE</t>
  </si>
  <si>
    <t>002</t>
  </si>
  <si>
    <t>Stipendi ed altri assegni fissi al personale</t>
  </si>
  <si>
    <t>calcolo stipendi</t>
  </si>
  <si>
    <t>michela</t>
  </si>
  <si>
    <t>cinzia</t>
  </si>
  <si>
    <t>compenso interinale</t>
  </si>
  <si>
    <t>Quota annuale indennità di anzianità</t>
  </si>
  <si>
    <t xml:space="preserve">stipendi </t>
  </si>
  <si>
    <t>0070</t>
  </si>
  <si>
    <t>Oneri previdenziali e assistenziali a carico dell'Ente</t>
  </si>
  <si>
    <t>contributi</t>
  </si>
  <si>
    <t>0080</t>
  </si>
  <si>
    <t>Assicurazione INAIL</t>
  </si>
  <si>
    <t>ONERI PER IL PERSONALE IN ATTIVITA' DI SERVIZIO</t>
  </si>
  <si>
    <t>003</t>
  </si>
  <si>
    <t>Spese acquisto materiali di consumo, stampati, cancelleria e varie</t>
  </si>
  <si>
    <t>0030</t>
  </si>
  <si>
    <t>Spese di rappresentanza</t>
  </si>
  <si>
    <t>0031</t>
  </si>
  <si>
    <t>Spese per ristoranti</t>
  </si>
  <si>
    <t>Spese per attività di collaborazione e consulenza di professionisti</t>
  </si>
  <si>
    <t>0050</t>
  </si>
  <si>
    <t>Manutenzione, riparazione e adattamento uffici e relativi impianti</t>
  </si>
  <si>
    <t>0060</t>
  </si>
  <si>
    <t>Spese postali e spedizioni varie</t>
  </si>
  <si>
    <t>Spese telefoniche e collegamenti telematici</t>
  </si>
  <si>
    <t>Spese per l'energia elettrica, gas e acqua</t>
  </si>
  <si>
    <t>0120</t>
  </si>
  <si>
    <t>Noleggio fotocopiatore</t>
  </si>
  <si>
    <t>0130</t>
  </si>
  <si>
    <t>Spese di pulizia locali Sede</t>
  </si>
  <si>
    <t>0140</t>
  </si>
  <si>
    <t>Elaborazione contabilità e paghe</t>
  </si>
  <si>
    <t xml:space="preserve">Servizi agenzia lavoro interinale </t>
  </si>
  <si>
    <t>0200</t>
  </si>
  <si>
    <t>Spese per affitto locali Sede</t>
  </si>
  <si>
    <t>inserita rata come terzo trimestre</t>
  </si>
  <si>
    <t>0210</t>
  </si>
  <si>
    <t>Spese condominiali e oneri accessori</t>
  </si>
  <si>
    <t>0220</t>
  </si>
  <si>
    <t>Spese varie beni e servizi</t>
  </si>
  <si>
    <t>0230</t>
  </si>
  <si>
    <t>Spese per inserzioni e comunicati</t>
  </si>
  <si>
    <t>USCITE PER L'ACQUISTO DI BENI DI CONSUMO E SERVIZI</t>
  </si>
  <si>
    <t xml:space="preserve">           .</t>
  </si>
  <si>
    <t>004</t>
  </si>
  <si>
    <t>Spese per convegni, riunioni e assemblee degli iscritti</t>
  </si>
  <si>
    <t>Spese per la comunicazione e l'immagine della categoria</t>
  </si>
  <si>
    <t>Spese per contributi associativi altri enti</t>
  </si>
  <si>
    <t>0100</t>
  </si>
  <si>
    <t>Erogazioni liberali</t>
  </si>
  <si>
    <t>Accantonamento crediti dubbia esigibilità</t>
  </si>
  <si>
    <t>USCITE PER PRESTAZIONI ISTITUZIONALI</t>
  </si>
  <si>
    <t>005</t>
  </si>
  <si>
    <t>Spese e commisioni bancarie e postali</t>
  </si>
  <si>
    <t>ONERI FINANZIARI</t>
  </si>
  <si>
    <t>007</t>
  </si>
  <si>
    <t>0011</t>
  </si>
  <si>
    <t>IRAP</t>
  </si>
  <si>
    <t>ONERI TRIBUTARI</t>
  </si>
  <si>
    <t>TITOLO I - USCITE CORRENTI</t>
  </si>
  <si>
    <t>13</t>
  </si>
  <si>
    <t>USCITE AVENTI NATURA DI PARTITE DI GIRO</t>
  </si>
  <si>
    <t>TOTALE USCITE</t>
  </si>
  <si>
    <t>Avanzo di amministrazione dell'esercizio</t>
  </si>
  <si>
    <t>MAGGIORI SPESE</t>
  </si>
  <si>
    <t xml:space="preserve">MINORI SPESE </t>
  </si>
  <si>
    <t>MAGGIORI ENTRATE</t>
  </si>
  <si>
    <t>IMPORTO DA FINANZIARE</t>
  </si>
  <si>
    <t>DIFFERENZA</t>
  </si>
  <si>
    <t>2023 - CONSIGLIO NOTARILE DI TRENTO E ROVERETO</t>
  </si>
  <si>
    <t>Dal 01/01/2023  al 31/08/2023</t>
  </si>
  <si>
    <t>STIMA 01/09/23-31/12/23</t>
  </si>
  <si>
    <t>Spese organizzazione concorso</t>
  </si>
  <si>
    <t>Proventi vari</t>
  </si>
  <si>
    <t>saldo anticorruzione e trasparenza calcolato il residuo 70%</t>
  </si>
  <si>
    <t>stimate fatture TIM, Notartel e Ebli</t>
  </si>
  <si>
    <t>stimate Dolomiti Energia e Dolomiti Ambiente</t>
  </si>
  <si>
    <t>stimate 3 fattue  Tecnobit</t>
  </si>
  <si>
    <t>Stimate 6 fatture da 450 IVATO</t>
  </si>
  <si>
    <t>buono per cena di natale</t>
  </si>
  <si>
    <t>cena di natale</t>
  </si>
  <si>
    <t>gruppo continuità</t>
  </si>
  <si>
    <t>nessuna previsione</t>
  </si>
  <si>
    <t>rinfresco assemblea</t>
  </si>
  <si>
    <t>SPESE UNA TANTUM</t>
  </si>
  <si>
    <t>CENA NATALE E ARRETRATI MICHELA</t>
  </si>
  <si>
    <t>stimati 100 euro</t>
  </si>
  <si>
    <t xml:space="preserve">confermato </t>
  </si>
  <si>
    <t>Savorelli da incarico più Cavazzani</t>
  </si>
  <si>
    <t>come da preventivo</t>
  </si>
  <si>
    <t>stimate in proporzione a quanto speso al 31/08</t>
  </si>
  <si>
    <t xml:space="preserve">confermata spesa </t>
  </si>
  <si>
    <t>confermato impegno</t>
  </si>
  <si>
    <t>stima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</si>
</sst>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-#,##0.00"/>
    <numFmt numFmtId="165" formatCode="#,##0.00_ ;\-#,##0.00\ "/>
    <numFmt numFmtId="166" formatCode="dd&quot;/&quot;mm&quot;/&quot;yyyy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/>
    <xf numFmtId="0" fontId="2" fillId="0" borderId="12" xfId="0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vertical="center"/>
    </xf>
    <xf numFmtId="165" fontId="1" fillId="0" borderId="0" xfId="0" applyNumberFormat="1" applyFont="1"/>
    <xf numFmtId="166" fontId="1" fillId="0" borderId="0" xfId="0" applyNumberFormat="1" applyFont="1" applyAlignment="1">
      <alignment vertical="center"/>
    </xf>
    <xf numFmtId="164" fontId="1" fillId="0" borderId="0" xfId="0" applyNumberFormat="1" applyFont="1"/>
    <xf numFmtId="43" fontId="1" fillId="0" borderId="0" xfId="1" applyFont="1"/>
    <xf numFmtId="0" fontId="1" fillId="0" borderId="13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"/>
  <sheetViews>
    <sheetView tabSelected="1" workbookViewId="0">
      <selection activeCell="G66" sqref="G31:G66"/>
    </sheetView>
  </sheetViews>
  <sheetFormatPr defaultColWidth="10.85546875" defaultRowHeight="12.75" x14ac:dyDescent="0.2"/>
  <cols>
    <col min="1" max="1" width="7.5703125" style="2" customWidth="1"/>
    <col min="2" max="2" width="6" style="2" customWidth="1"/>
    <col min="3" max="4" width="10.85546875" style="2"/>
    <col min="5" max="5" width="21.28515625" style="2" customWidth="1"/>
    <col min="6" max="6" width="22" style="2" customWidth="1"/>
    <col min="7" max="7" width="15.7109375" style="2" customWidth="1"/>
    <col min="8" max="8" width="10.85546875" style="2"/>
    <col min="9" max="9" width="17.28515625" style="2" customWidth="1"/>
    <col min="10" max="10" width="16.85546875" style="2" customWidth="1"/>
    <col min="11" max="11" width="22.140625" style="2" customWidth="1"/>
    <col min="12" max="12" width="10.85546875" style="2"/>
    <col min="13" max="13" width="13.42578125" style="2" customWidth="1"/>
    <col min="14" max="14" width="18" style="2" customWidth="1"/>
    <col min="15" max="15" width="13" style="2" customWidth="1"/>
    <col min="16" max="17" width="10.85546875" style="2"/>
    <col min="18" max="18" width="16.7109375" style="2" customWidth="1"/>
    <col min="19" max="255" width="10.85546875" style="2"/>
    <col min="256" max="256" width="7.5703125" style="2" customWidth="1"/>
    <col min="257" max="257" width="6" style="2" customWidth="1"/>
    <col min="258" max="259" width="10.85546875" style="2"/>
    <col min="260" max="260" width="21.28515625" style="2" customWidth="1"/>
    <col min="261" max="261" width="22" style="2" customWidth="1"/>
    <col min="262" max="262" width="15.7109375" style="2" customWidth="1"/>
    <col min="263" max="263" width="10.85546875" style="2"/>
    <col min="264" max="264" width="17.28515625" style="2" customWidth="1"/>
    <col min="265" max="265" width="16.85546875" style="2" customWidth="1"/>
    <col min="266" max="266" width="22.140625" style="2" customWidth="1"/>
    <col min="267" max="267" width="10.85546875" style="2"/>
    <col min="268" max="268" width="13.42578125" style="2" customWidth="1"/>
    <col min="269" max="269" width="18" style="2" customWidth="1"/>
    <col min="270" max="270" width="13" style="2" customWidth="1"/>
    <col min="271" max="273" width="10.85546875" style="2"/>
    <col min="274" max="274" width="16.7109375" style="2" customWidth="1"/>
    <col min="275" max="511" width="10.85546875" style="2"/>
    <col min="512" max="512" width="7.5703125" style="2" customWidth="1"/>
    <col min="513" max="513" width="6" style="2" customWidth="1"/>
    <col min="514" max="515" width="10.85546875" style="2"/>
    <col min="516" max="516" width="21.28515625" style="2" customWidth="1"/>
    <col min="517" max="517" width="22" style="2" customWidth="1"/>
    <col min="518" max="518" width="15.7109375" style="2" customWidth="1"/>
    <col min="519" max="519" width="10.85546875" style="2"/>
    <col min="520" max="520" width="17.28515625" style="2" customWidth="1"/>
    <col min="521" max="521" width="16.85546875" style="2" customWidth="1"/>
    <col min="522" max="522" width="22.140625" style="2" customWidth="1"/>
    <col min="523" max="523" width="10.85546875" style="2"/>
    <col min="524" max="524" width="13.42578125" style="2" customWidth="1"/>
    <col min="525" max="525" width="18" style="2" customWidth="1"/>
    <col min="526" max="526" width="13" style="2" customWidth="1"/>
    <col min="527" max="529" width="10.85546875" style="2"/>
    <col min="530" max="530" width="16.7109375" style="2" customWidth="1"/>
    <col min="531" max="767" width="10.85546875" style="2"/>
    <col min="768" max="768" width="7.5703125" style="2" customWidth="1"/>
    <col min="769" max="769" width="6" style="2" customWidth="1"/>
    <col min="770" max="771" width="10.85546875" style="2"/>
    <col min="772" max="772" width="21.28515625" style="2" customWidth="1"/>
    <col min="773" max="773" width="22" style="2" customWidth="1"/>
    <col min="774" max="774" width="15.7109375" style="2" customWidth="1"/>
    <col min="775" max="775" width="10.85546875" style="2"/>
    <col min="776" max="776" width="17.28515625" style="2" customWidth="1"/>
    <col min="777" max="777" width="16.85546875" style="2" customWidth="1"/>
    <col min="778" max="778" width="22.140625" style="2" customWidth="1"/>
    <col min="779" max="779" width="10.85546875" style="2"/>
    <col min="780" max="780" width="13.42578125" style="2" customWidth="1"/>
    <col min="781" max="781" width="18" style="2" customWidth="1"/>
    <col min="782" max="782" width="13" style="2" customWidth="1"/>
    <col min="783" max="785" width="10.85546875" style="2"/>
    <col min="786" max="786" width="16.7109375" style="2" customWidth="1"/>
    <col min="787" max="1023" width="10.85546875" style="2"/>
    <col min="1024" max="1024" width="7.5703125" style="2" customWidth="1"/>
    <col min="1025" max="1025" width="6" style="2" customWidth="1"/>
    <col min="1026" max="1027" width="10.85546875" style="2"/>
    <col min="1028" max="1028" width="21.28515625" style="2" customWidth="1"/>
    <col min="1029" max="1029" width="22" style="2" customWidth="1"/>
    <col min="1030" max="1030" width="15.7109375" style="2" customWidth="1"/>
    <col min="1031" max="1031" width="10.85546875" style="2"/>
    <col min="1032" max="1032" width="17.28515625" style="2" customWidth="1"/>
    <col min="1033" max="1033" width="16.85546875" style="2" customWidth="1"/>
    <col min="1034" max="1034" width="22.140625" style="2" customWidth="1"/>
    <col min="1035" max="1035" width="10.85546875" style="2"/>
    <col min="1036" max="1036" width="13.42578125" style="2" customWidth="1"/>
    <col min="1037" max="1037" width="18" style="2" customWidth="1"/>
    <col min="1038" max="1038" width="13" style="2" customWidth="1"/>
    <col min="1039" max="1041" width="10.85546875" style="2"/>
    <col min="1042" max="1042" width="16.7109375" style="2" customWidth="1"/>
    <col min="1043" max="1279" width="10.85546875" style="2"/>
    <col min="1280" max="1280" width="7.5703125" style="2" customWidth="1"/>
    <col min="1281" max="1281" width="6" style="2" customWidth="1"/>
    <col min="1282" max="1283" width="10.85546875" style="2"/>
    <col min="1284" max="1284" width="21.28515625" style="2" customWidth="1"/>
    <col min="1285" max="1285" width="22" style="2" customWidth="1"/>
    <col min="1286" max="1286" width="15.7109375" style="2" customWidth="1"/>
    <col min="1287" max="1287" width="10.85546875" style="2"/>
    <col min="1288" max="1288" width="17.28515625" style="2" customWidth="1"/>
    <col min="1289" max="1289" width="16.85546875" style="2" customWidth="1"/>
    <col min="1290" max="1290" width="22.140625" style="2" customWidth="1"/>
    <col min="1291" max="1291" width="10.85546875" style="2"/>
    <col min="1292" max="1292" width="13.42578125" style="2" customWidth="1"/>
    <col min="1293" max="1293" width="18" style="2" customWidth="1"/>
    <col min="1294" max="1294" width="13" style="2" customWidth="1"/>
    <col min="1295" max="1297" width="10.85546875" style="2"/>
    <col min="1298" max="1298" width="16.7109375" style="2" customWidth="1"/>
    <col min="1299" max="1535" width="10.85546875" style="2"/>
    <col min="1536" max="1536" width="7.5703125" style="2" customWidth="1"/>
    <col min="1537" max="1537" width="6" style="2" customWidth="1"/>
    <col min="1538" max="1539" width="10.85546875" style="2"/>
    <col min="1540" max="1540" width="21.28515625" style="2" customWidth="1"/>
    <col min="1541" max="1541" width="22" style="2" customWidth="1"/>
    <col min="1542" max="1542" width="15.7109375" style="2" customWidth="1"/>
    <col min="1543" max="1543" width="10.85546875" style="2"/>
    <col min="1544" max="1544" width="17.28515625" style="2" customWidth="1"/>
    <col min="1545" max="1545" width="16.85546875" style="2" customWidth="1"/>
    <col min="1546" max="1546" width="22.140625" style="2" customWidth="1"/>
    <col min="1547" max="1547" width="10.85546875" style="2"/>
    <col min="1548" max="1548" width="13.42578125" style="2" customWidth="1"/>
    <col min="1549" max="1549" width="18" style="2" customWidth="1"/>
    <col min="1550" max="1550" width="13" style="2" customWidth="1"/>
    <col min="1551" max="1553" width="10.85546875" style="2"/>
    <col min="1554" max="1554" width="16.7109375" style="2" customWidth="1"/>
    <col min="1555" max="1791" width="10.85546875" style="2"/>
    <col min="1792" max="1792" width="7.5703125" style="2" customWidth="1"/>
    <col min="1793" max="1793" width="6" style="2" customWidth="1"/>
    <col min="1794" max="1795" width="10.85546875" style="2"/>
    <col min="1796" max="1796" width="21.28515625" style="2" customWidth="1"/>
    <col min="1797" max="1797" width="22" style="2" customWidth="1"/>
    <col min="1798" max="1798" width="15.7109375" style="2" customWidth="1"/>
    <col min="1799" max="1799" width="10.85546875" style="2"/>
    <col min="1800" max="1800" width="17.28515625" style="2" customWidth="1"/>
    <col min="1801" max="1801" width="16.85546875" style="2" customWidth="1"/>
    <col min="1802" max="1802" width="22.140625" style="2" customWidth="1"/>
    <col min="1803" max="1803" width="10.85546875" style="2"/>
    <col min="1804" max="1804" width="13.42578125" style="2" customWidth="1"/>
    <col min="1805" max="1805" width="18" style="2" customWidth="1"/>
    <col min="1806" max="1806" width="13" style="2" customWidth="1"/>
    <col min="1807" max="1809" width="10.85546875" style="2"/>
    <col min="1810" max="1810" width="16.7109375" style="2" customWidth="1"/>
    <col min="1811" max="2047" width="10.85546875" style="2"/>
    <col min="2048" max="2048" width="7.5703125" style="2" customWidth="1"/>
    <col min="2049" max="2049" width="6" style="2" customWidth="1"/>
    <col min="2050" max="2051" width="10.85546875" style="2"/>
    <col min="2052" max="2052" width="21.28515625" style="2" customWidth="1"/>
    <col min="2053" max="2053" width="22" style="2" customWidth="1"/>
    <col min="2054" max="2054" width="15.7109375" style="2" customWidth="1"/>
    <col min="2055" max="2055" width="10.85546875" style="2"/>
    <col min="2056" max="2056" width="17.28515625" style="2" customWidth="1"/>
    <col min="2057" max="2057" width="16.85546875" style="2" customWidth="1"/>
    <col min="2058" max="2058" width="22.140625" style="2" customWidth="1"/>
    <col min="2059" max="2059" width="10.85546875" style="2"/>
    <col min="2060" max="2060" width="13.42578125" style="2" customWidth="1"/>
    <col min="2061" max="2061" width="18" style="2" customWidth="1"/>
    <col min="2062" max="2062" width="13" style="2" customWidth="1"/>
    <col min="2063" max="2065" width="10.85546875" style="2"/>
    <col min="2066" max="2066" width="16.7109375" style="2" customWidth="1"/>
    <col min="2067" max="2303" width="10.85546875" style="2"/>
    <col min="2304" max="2304" width="7.5703125" style="2" customWidth="1"/>
    <col min="2305" max="2305" width="6" style="2" customWidth="1"/>
    <col min="2306" max="2307" width="10.85546875" style="2"/>
    <col min="2308" max="2308" width="21.28515625" style="2" customWidth="1"/>
    <col min="2309" max="2309" width="22" style="2" customWidth="1"/>
    <col min="2310" max="2310" width="15.7109375" style="2" customWidth="1"/>
    <col min="2311" max="2311" width="10.85546875" style="2"/>
    <col min="2312" max="2312" width="17.28515625" style="2" customWidth="1"/>
    <col min="2313" max="2313" width="16.85546875" style="2" customWidth="1"/>
    <col min="2314" max="2314" width="22.140625" style="2" customWidth="1"/>
    <col min="2315" max="2315" width="10.85546875" style="2"/>
    <col min="2316" max="2316" width="13.42578125" style="2" customWidth="1"/>
    <col min="2317" max="2317" width="18" style="2" customWidth="1"/>
    <col min="2318" max="2318" width="13" style="2" customWidth="1"/>
    <col min="2319" max="2321" width="10.85546875" style="2"/>
    <col min="2322" max="2322" width="16.7109375" style="2" customWidth="1"/>
    <col min="2323" max="2559" width="10.85546875" style="2"/>
    <col min="2560" max="2560" width="7.5703125" style="2" customWidth="1"/>
    <col min="2561" max="2561" width="6" style="2" customWidth="1"/>
    <col min="2562" max="2563" width="10.85546875" style="2"/>
    <col min="2564" max="2564" width="21.28515625" style="2" customWidth="1"/>
    <col min="2565" max="2565" width="22" style="2" customWidth="1"/>
    <col min="2566" max="2566" width="15.7109375" style="2" customWidth="1"/>
    <col min="2567" max="2567" width="10.85546875" style="2"/>
    <col min="2568" max="2568" width="17.28515625" style="2" customWidth="1"/>
    <col min="2569" max="2569" width="16.85546875" style="2" customWidth="1"/>
    <col min="2570" max="2570" width="22.140625" style="2" customWidth="1"/>
    <col min="2571" max="2571" width="10.85546875" style="2"/>
    <col min="2572" max="2572" width="13.42578125" style="2" customWidth="1"/>
    <col min="2573" max="2573" width="18" style="2" customWidth="1"/>
    <col min="2574" max="2574" width="13" style="2" customWidth="1"/>
    <col min="2575" max="2577" width="10.85546875" style="2"/>
    <col min="2578" max="2578" width="16.7109375" style="2" customWidth="1"/>
    <col min="2579" max="2815" width="10.85546875" style="2"/>
    <col min="2816" max="2816" width="7.5703125" style="2" customWidth="1"/>
    <col min="2817" max="2817" width="6" style="2" customWidth="1"/>
    <col min="2818" max="2819" width="10.85546875" style="2"/>
    <col min="2820" max="2820" width="21.28515625" style="2" customWidth="1"/>
    <col min="2821" max="2821" width="22" style="2" customWidth="1"/>
    <col min="2822" max="2822" width="15.7109375" style="2" customWidth="1"/>
    <col min="2823" max="2823" width="10.85546875" style="2"/>
    <col min="2824" max="2824" width="17.28515625" style="2" customWidth="1"/>
    <col min="2825" max="2825" width="16.85546875" style="2" customWidth="1"/>
    <col min="2826" max="2826" width="22.140625" style="2" customWidth="1"/>
    <col min="2827" max="2827" width="10.85546875" style="2"/>
    <col min="2828" max="2828" width="13.42578125" style="2" customWidth="1"/>
    <col min="2829" max="2829" width="18" style="2" customWidth="1"/>
    <col min="2830" max="2830" width="13" style="2" customWidth="1"/>
    <col min="2831" max="2833" width="10.85546875" style="2"/>
    <col min="2834" max="2834" width="16.7109375" style="2" customWidth="1"/>
    <col min="2835" max="3071" width="10.85546875" style="2"/>
    <col min="3072" max="3072" width="7.5703125" style="2" customWidth="1"/>
    <col min="3073" max="3073" width="6" style="2" customWidth="1"/>
    <col min="3074" max="3075" width="10.85546875" style="2"/>
    <col min="3076" max="3076" width="21.28515625" style="2" customWidth="1"/>
    <col min="3077" max="3077" width="22" style="2" customWidth="1"/>
    <col min="3078" max="3078" width="15.7109375" style="2" customWidth="1"/>
    <col min="3079" max="3079" width="10.85546875" style="2"/>
    <col min="3080" max="3080" width="17.28515625" style="2" customWidth="1"/>
    <col min="3081" max="3081" width="16.85546875" style="2" customWidth="1"/>
    <col min="3082" max="3082" width="22.140625" style="2" customWidth="1"/>
    <col min="3083" max="3083" width="10.85546875" style="2"/>
    <col min="3084" max="3084" width="13.42578125" style="2" customWidth="1"/>
    <col min="3085" max="3085" width="18" style="2" customWidth="1"/>
    <col min="3086" max="3086" width="13" style="2" customWidth="1"/>
    <col min="3087" max="3089" width="10.85546875" style="2"/>
    <col min="3090" max="3090" width="16.7109375" style="2" customWidth="1"/>
    <col min="3091" max="3327" width="10.85546875" style="2"/>
    <col min="3328" max="3328" width="7.5703125" style="2" customWidth="1"/>
    <col min="3329" max="3329" width="6" style="2" customWidth="1"/>
    <col min="3330" max="3331" width="10.85546875" style="2"/>
    <col min="3332" max="3332" width="21.28515625" style="2" customWidth="1"/>
    <col min="3333" max="3333" width="22" style="2" customWidth="1"/>
    <col min="3334" max="3334" width="15.7109375" style="2" customWidth="1"/>
    <col min="3335" max="3335" width="10.85546875" style="2"/>
    <col min="3336" max="3336" width="17.28515625" style="2" customWidth="1"/>
    <col min="3337" max="3337" width="16.85546875" style="2" customWidth="1"/>
    <col min="3338" max="3338" width="22.140625" style="2" customWidth="1"/>
    <col min="3339" max="3339" width="10.85546875" style="2"/>
    <col min="3340" max="3340" width="13.42578125" style="2" customWidth="1"/>
    <col min="3341" max="3341" width="18" style="2" customWidth="1"/>
    <col min="3342" max="3342" width="13" style="2" customWidth="1"/>
    <col min="3343" max="3345" width="10.85546875" style="2"/>
    <col min="3346" max="3346" width="16.7109375" style="2" customWidth="1"/>
    <col min="3347" max="3583" width="10.85546875" style="2"/>
    <col min="3584" max="3584" width="7.5703125" style="2" customWidth="1"/>
    <col min="3585" max="3585" width="6" style="2" customWidth="1"/>
    <col min="3586" max="3587" width="10.85546875" style="2"/>
    <col min="3588" max="3588" width="21.28515625" style="2" customWidth="1"/>
    <col min="3589" max="3589" width="22" style="2" customWidth="1"/>
    <col min="3590" max="3590" width="15.7109375" style="2" customWidth="1"/>
    <col min="3591" max="3591" width="10.85546875" style="2"/>
    <col min="3592" max="3592" width="17.28515625" style="2" customWidth="1"/>
    <col min="3593" max="3593" width="16.85546875" style="2" customWidth="1"/>
    <col min="3594" max="3594" width="22.140625" style="2" customWidth="1"/>
    <col min="3595" max="3595" width="10.85546875" style="2"/>
    <col min="3596" max="3596" width="13.42578125" style="2" customWidth="1"/>
    <col min="3597" max="3597" width="18" style="2" customWidth="1"/>
    <col min="3598" max="3598" width="13" style="2" customWidth="1"/>
    <col min="3599" max="3601" width="10.85546875" style="2"/>
    <col min="3602" max="3602" width="16.7109375" style="2" customWidth="1"/>
    <col min="3603" max="3839" width="10.85546875" style="2"/>
    <col min="3840" max="3840" width="7.5703125" style="2" customWidth="1"/>
    <col min="3841" max="3841" width="6" style="2" customWidth="1"/>
    <col min="3842" max="3843" width="10.85546875" style="2"/>
    <col min="3844" max="3844" width="21.28515625" style="2" customWidth="1"/>
    <col min="3845" max="3845" width="22" style="2" customWidth="1"/>
    <col min="3846" max="3846" width="15.7109375" style="2" customWidth="1"/>
    <col min="3847" max="3847" width="10.85546875" style="2"/>
    <col min="3848" max="3848" width="17.28515625" style="2" customWidth="1"/>
    <col min="3849" max="3849" width="16.85546875" style="2" customWidth="1"/>
    <col min="3850" max="3850" width="22.140625" style="2" customWidth="1"/>
    <col min="3851" max="3851" width="10.85546875" style="2"/>
    <col min="3852" max="3852" width="13.42578125" style="2" customWidth="1"/>
    <col min="3853" max="3853" width="18" style="2" customWidth="1"/>
    <col min="3854" max="3854" width="13" style="2" customWidth="1"/>
    <col min="3855" max="3857" width="10.85546875" style="2"/>
    <col min="3858" max="3858" width="16.7109375" style="2" customWidth="1"/>
    <col min="3859" max="4095" width="10.85546875" style="2"/>
    <col min="4096" max="4096" width="7.5703125" style="2" customWidth="1"/>
    <col min="4097" max="4097" width="6" style="2" customWidth="1"/>
    <col min="4098" max="4099" width="10.85546875" style="2"/>
    <col min="4100" max="4100" width="21.28515625" style="2" customWidth="1"/>
    <col min="4101" max="4101" width="22" style="2" customWidth="1"/>
    <col min="4102" max="4102" width="15.7109375" style="2" customWidth="1"/>
    <col min="4103" max="4103" width="10.85546875" style="2"/>
    <col min="4104" max="4104" width="17.28515625" style="2" customWidth="1"/>
    <col min="4105" max="4105" width="16.85546875" style="2" customWidth="1"/>
    <col min="4106" max="4106" width="22.140625" style="2" customWidth="1"/>
    <col min="4107" max="4107" width="10.85546875" style="2"/>
    <col min="4108" max="4108" width="13.42578125" style="2" customWidth="1"/>
    <col min="4109" max="4109" width="18" style="2" customWidth="1"/>
    <col min="4110" max="4110" width="13" style="2" customWidth="1"/>
    <col min="4111" max="4113" width="10.85546875" style="2"/>
    <col min="4114" max="4114" width="16.7109375" style="2" customWidth="1"/>
    <col min="4115" max="4351" width="10.85546875" style="2"/>
    <col min="4352" max="4352" width="7.5703125" style="2" customWidth="1"/>
    <col min="4353" max="4353" width="6" style="2" customWidth="1"/>
    <col min="4354" max="4355" width="10.85546875" style="2"/>
    <col min="4356" max="4356" width="21.28515625" style="2" customWidth="1"/>
    <col min="4357" max="4357" width="22" style="2" customWidth="1"/>
    <col min="4358" max="4358" width="15.7109375" style="2" customWidth="1"/>
    <col min="4359" max="4359" width="10.85546875" style="2"/>
    <col min="4360" max="4360" width="17.28515625" style="2" customWidth="1"/>
    <col min="4361" max="4361" width="16.85546875" style="2" customWidth="1"/>
    <col min="4362" max="4362" width="22.140625" style="2" customWidth="1"/>
    <col min="4363" max="4363" width="10.85546875" style="2"/>
    <col min="4364" max="4364" width="13.42578125" style="2" customWidth="1"/>
    <col min="4365" max="4365" width="18" style="2" customWidth="1"/>
    <col min="4366" max="4366" width="13" style="2" customWidth="1"/>
    <col min="4367" max="4369" width="10.85546875" style="2"/>
    <col min="4370" max="4370" width="16.7109375" style="2" customWidth="1"/>
    <col min="4371" max="4607" width="10.85546875" style="2"/>
    <col min="4608" max="4608" width="7.5703125" style="2" customWidth="1"/>
    <col min="4609" max="4609" width="6" style="2" customWidth="1"/>
    <col min="4610" max="4611" width="10.85546875" style="2"/>
    <col min="4612" max="4612" width="21.28515625" style="2" customWidth="1"/>
    <col min="4613" max="4613" width="22" style="2" customWidth="1"/>
    <col min="4614" max="4614" width="15.7109375" style="2" customWidth="1"/>
    <col min="4615" max="4615" width="10.85546875" style="2"/>
    <col min="4616" max="4616" width="17.28515625" style="2" customWidth="1"/>
    <col min="4617" max="4617" width="16.85546875" style="2" customWidth="1"/>
    <col min="4618" max="4618" width="22.140625" style="2" customWidth="1"/>
    <col min="4619" max="4619" width="10.85546875" style="2"/>
    <col min="4620" max="4620" width="13.42578125" style="2" customWidth="1"/>
    <col min="4621" max="4621" width="18" style="2" customWidth="1"/>
    <col min="4622" max="4622" width="13" style="2" customWidth="1"/>
    <col min="4623" max="4625" width="10.85546875" style="2"/>
    <col min="4626" max="4626" width="16.7109375" style="2" customWidth="1"/>
    <col min="4627" max="4863" width="10.85546875" style="2"/>
    <col min="4864" max="4864" width="7.5703125" style="2" customWidth="1"/>
    <col min="4865" max="4865" width="6" style="2" customWidth="1"/>
    <col min="4866" max="4867" width="10.85546875" style="2"/>
    <col min="4868" max="4868" width="21.28515625" style="2" customWidth="1"/>
    <col min="4869" max="4869" width="22" style="2" customWidth="1"/>
    <col min="4870" max="4870" width="15.7109375" style="2" customWidth="1"/>
    <col min="4871" max="4871" width="10.85546875" style="2"/>
    <col min="4872" max="4872" width="17.28515625" style="2" customWidth="1"/>
    <col min="4873" max="4873" width="16.85546875" style="2" customWidth="1"/>
    <col min="4874" max="4874" width="22.140625" style="2" customWidth="1"/>
    <col min="4875" max="4875" width="10.85546875" style="2"/>
    <col min="4876" max="4876" width="13.42578125" style="2" customWidth="1"/>
    <col min="4877" max="4877" width="18" style="2" customWidth="1"/>
    <col min="4878" max="4878" width="13" style="2" customWidth="1"/>
    <col min="4879" max="4881" width="10.85546875" style="2"/>
    <col min="4882" max="4882" width="16.7109375" style="2" customWidth="1"/>
    <col min="4883" max="5119" width="10.85546875" style="2"/>
    <col min="5120" max="5120" width="7.5703125" style="2" customWidth="1"/>
    <col min="5121" max="5121" width="6" style="2" customWidth="1"/>
    <col min="5122" max="5123" width="10.85546875" style="2"/>
    <col min="5124" max="5124" width="21.28515625" style="2" customWidth="1"/>
    <col min="5125" max="5125" width="22" style="2" customWidth="1"/>
    <col min="5126" max="5126" width="15.7109375" style="2" customWidth="1"/>
    <col min="5127" max="5127" width="10.85546875" style="2"/>
    <col min="5128" max="5128" width="17.28515625" style="2" customWidth="1"/>
    <col min="5129" max="5129" width="16.85546875" style="2" customWidth="1"/>
    <col min="5130" max="5130" width="22.140625" style="2" customWidth="1"/>
    <col min="5131" max="5131" width="10.85546875" style="2"/>
    <col min="5132" max="5132" width="13.42578125" style="2" customWidth="1"/>
    <col min="5133" max="5133" width="18" style="2" customWidth="1"/>
    <col min="5134" max="5134" width="13" style="2" customWidth="1"/>
    <col min="5135" max="5137" width="10.85546875" style="2"/>
    <col min="5138" max="5138" width="16.7109375" style="2" customWidth="1"/>
    <col min="5139" max="5375" width="10.85546875" style="2"/>
    <col min="5376" max="5376" width="7.5703125" style="2" customWidth="1"/>
    <col min="5377" max="5377" width="6" style="2" customWidth="1"/>
    <col min="5378" max="5379" width="10.85546875" style="2"/>
    <col min="5380" max="5380" width="21.28515625" style="2" customWidth="1"/>
    <col min="5381" max="5381" width="22" style="2" customWidth="1"/>
    <col min="5382" max="5382" width="15.7109375" style="2" customWidth="1"/>
    <col min="5383" max="5383" width="10.85546875" style="2"/>
    <col min="5384" max="5384" width="17.28515625" style="2" customWidth="1"/>
    <col min="5385" max="5385" width="16.85546875" style="2" customWidth="1"/>
    <col min="5386" max="5386" width="22.140625" style="2" customWidth="1"/>
    <col min="5387" max="5387" width="10.85546875" style="2"/>
    <col min="5388" max="5388" width="13.42578125" style="2" customWidth="1"/>
    <col min="5389" max="5389" width="18" style="2" customWidth="1"/>
    <col min="5390" max="5390" width="13" style="2" customWidth="1"/>
    <col min="5391" max="5393" width="10.85546875" style="2"/>
    <col min="5394" max="5394" width="16.7109375" style="2" customWidth="1"/>
    <col min="5395" max="5631" width="10.85546875" style="2"/>
    <col min="5632" max="5632" width="7.5703125" style="2" customWidth="1"/>
    <col min="5633" max="5633" width="6" style="2" customWidth="1"/>
    <col min="5634" max="5635" width="10.85546875" style="2"/>
    <col min="5636" max="5636" width="21.28515625" style="2" customWidth="1"/>
    <col min="5637" max="5637" width="22" style="2" customWidth="1"/>
    <col min="5638" max="5638" width="15.7109375" style="2" customWidth="1"/>
    <col min="5639" max="5639" width="10.85546875" style="2"/>
    <col min="5640" max="5640" width="17.28515625" style="2" customWidth="1"/>
    <col min="5641" max="5641" width="16.85546875" style="2" customWidth="1"/>
    <col min="5642" max="5642" width="22.140625" style="2" customWidth="1"/>
    <col min="5643" max="5643" width="10.85546875" style="2"/>
    <col min="5644" max="5644" width="13.42578125" style="2" customWidth="1"/>
    <col min="5645" max="5645" width="18" style="2" customWidth="1"/>
    <col min="5646" max="5646" width="13" style="2" customWidth="1"/>
    <col min="5647" max="5649" width="10.85546875" style="2"/>
    <col min="5650" max="5650" width="16.7109375" style="2" customWidth="1"/>
    <col min="5651" max="5887" width="10.85546875" style="2"/>
    <col min="5888" max="5888" width="7.5703125" style="2" customWidth="1"/>
    <col min="5889" max="5889" width="6" style="2" customWidth="1"/>
    <col min="5890" max="5891" width="10.85546875" style="2"/>
    <col min="5892" max="5892" width="21.28515625" style="2" customWidth="1"/>
    <col min="5893" max="5893" width="22" style="2" customWidth="1"/>
    <col min="5894" max="5894" width="15.7109375" style="2" customWidth="1"/>
    <col min="5895" max="5895" width="10.85546875" style="2"/>
    <col min="5896" max="5896" width="17.28515625" style="2" customWidth="1"/>
    <col min="5897" max="5897" width="16.85546875" style="2" customWidth="1"/>
    <col min="5898" max="5898" width="22.140625" style="2" customWidth="1"/>
    <col min="5899" max="5899" width="10.85546875" style="2"/>
    <col min="5900" max="5900" width="13.42578125" style="2" customWidth="1"/>
    <col min="5901" max="5901" width="18" style="2" customWidth="1"/>
    <col min="5902" max="5902" width="13" style="2" customWidth="1"/>
    <col min="5903" max="5905" width="10.85546875" style="2"/>
    <col min="5906" max="5906" width="16.7109375" style="2" customWidth="1"/>
    <col min="5907" max="6143" width="10.85546875" style="2"/>
    <col min="6144" max="6144" width="7.5703125" style="2" customWidth="1"/>
    <col min="6145" max="6145" width="6" style="2" customWidth="1"/>
    <col min="6146" max="6147" width="10.85546875" style="2"/>
    <col min="6148" max="6148" width="21.28515625" style="2" customWidth="1"/>
    <col min="6149" max="6149" width="22" style="2" customWidth="1"/>
    <col min="6150" max="6150" width="15.7109375" style="2" customWidth="1"/>
    <col min="6151" max="6151" width="10.85546875" style="2"/>
    <col min="6152" max="6152" width="17.28515625" style="2" customWidth="1"/>
    <col min="6153" max="6153" width="16.85546875" style="2" customWidth="1"/>
    <col min="6154" max="6154" width="22.140625" style="2" customWidth="1"/>
    <col min="6155" max="6155" width="10.85546875" style="2"/>
    <col min="6156" max="6156" width="13.42578125" style="2" customWidth="1"/>
    <col min="6157" max="6157" width="18" style="2" customWidth="1"/>
    <col min="6158" max="6158" width="13" style="2" customWidth="1"/>
    <col min="6159" max="6161" width="10.85546875" style="2"/>
    <col min="6162" max="6162" width="16.7109375" style="2" customWidth="1"/>
    <col min="6163" max="6399" width="10.85546875" style="2"/>
    <col min="6400" max="6400" width="7.5703125" style="2" customWidth="1"/>
    <col min="6401" max="6401" width="6" style="2" customWidth="1"/>
    <col min="6402" max="6403" width="10.85546875" style="2"/>
    <col min="6404" max="6404" width="21.28515625" style="2" customWidth="1"/>
    <col min="6405" max="6405" width="22" style="2" customWidth="1"/>
    <col min="6406" max="6406" width="15.7109375" style="2" customWidth="1"/>
    <col min="6407" max="6407" width="10.85546875" style="2"/>
    <col min="6408" max="6408" width="17.28515625" style="2" customWidth="1"/>
    <col min="6409" max="6409" width="16.85546875" style="2" customWidth="1"/>
    <col min="6410" max="6410" width="22.140625" style="2" customWidth="1"/>
    <col min="6411" max="6411" width="10.85546875" style="2"/>
    <col min="6412" max="6412" width="13.42578125" style="2" customWidth="1"/>
    <col min="6413" max="6413" width="18" style="2" customWidth="1"/>
    <col min="6414" max="6414" width="13" style="2" customWidth="1"/>
    <col min="6415" max="6417" width="10.85546875" style="2"/>
    <col min="6418" max="6418" width="16.7109375" style="2" customWidth="1"/>
    <col min="6419" max="6655" width="10.85546875" style="2"/>
    <col min="6656" max="6656" width="7.5703125" style="2" customWidth="1"/>
    <col min="6657" max="6657" width="6" style="2" customWidth="1"/>
    <col min="6658" max="6659" width="10.85546875" style="2"/>
    <col min="6660" max="6660" width="21.28515625" style="2" customWidth="1"/>
    <col min="6661" max="6661" width="22" style="2" customWidth="1"/>
    <col min="6662" max="6662" width="15.7109375" style="2" customWidth="1"/>
    <col min="6663" max="6663" width="10.85546875" style="2"/>
    <col min="6664" max="6664" width="17.28515625" style="2" customWidth="1"/>
    <col min="6665" max="6665" width="16.85546875" style="2" customWidth="1"/>
    <col min="6666" max="6666" width="22.140625" style="2" customWidth="1"/>
    <col min="6667" max="6667" width="10.85546875" style="2"/>
    <col min="6668" max="6668" width="13.42578125" style="2" customWidth="1"/>
    <col min="6669" max="6669" width="18" style="2" customWidth="1"/>
    <col min="6670" max="6670" width="13" style="2" customWidth="1"/>
    <col min="6671" max="6673" width="10.85546875" style="2"/>
    <col min="6674" max="6674" width="16.7109375" style="2" customWidth="1"/>
    <col min="6675" max="6911" width="10.85546875" style="2"/>
    <col min="6912" max="6912" width="7.5703125" style="2" customWidth="1"/>
    <col min="6913" max="6913" width="6" style="2" customWidth="1"/>
    <col min="6914" max="6915" width="10.85546875" style="2"/>
    <col min="6916" max="6916" width="21.28515625" style="2" customWidth="1"/>
    <col min="6917" max="6917" width="22" style="2" customWidth="1"/>
    <col min="6918" max="6918" width="15.7109375" style="2" customWidth="1"/>
    <col min="6919" max="6919" width="10.85546875" style="2"/>
    <col min="6920" max="6920" width="17.28515625" style="2" customWidth="1"/>
    <col min="6921" max="6921" width="16.85546875" style="2" customWidth="1"/>
    <col min="6922" max="6922" width="22.140625" style="2" customWidth="1"/>
    <col min="6923" max="6923" width="10.85546875" style="2"/>
    <col min="6924" max="6924" width="13.42578125" style="2" customWidth="1"/>
    <col min="6925" max="6925" width="18" style="2" customWidth="1"/>
    <col min="6926" max="6926" width="13" style="2" customWidth="1"/>
    <col min="6927" max="6929" width="10.85546875" style="2"/>
    <col min="6930" max="6930" width="16.7109375" style="2" customWidth="1"/>
    <col min="6931" max="7167" width="10.85546875" style="2"/>
    <col min="7168" max="7168" width="7.5703125" style="2" customWidth="1"/>
    <col min="7169" max="7169" width="6" style="2" customWidth="1"/>
    <col min="7170" max="7171" width="10.85546875" style="2"/>
    <col min="7172" max="7172" width="21.28515625" style="2" customWidth="1"/>
    <col min="7173" max="7173" width="22" style="2" customWidth="1"/>
    <col min="7174" max="7174" width="15.7109375" style="2" customWidth="1"/>
    <col min="7175" max="7175" width="10.85546875" style="2"/>
    <col min="7176" max="7176" width="17.28515625" style="2" customWidth="1"/>
    <col min="7177" max="7177" width="16.85546875" style="2" customWidth="1"/>
    <col min="7178" max="7178" width="22.140625" style="2" customWidth="1"/>
    <col min="7179" max="7179" width="10.85546875" style="2"/>
    <col min="7180" max="7180" width="13.42578125" style="2" customWidth="1"/>
    <col min="7181" max="7181" width="18" style="2" customWidth="1"/>
    <col min="7182" max="7182" width="13" style="2" customWidth="1"/>
    <col min="7183" max="7185" width="10.85546875" style="2"/>
    <col min="7186" max="7186" width="16.7109375" style="2" customWidth="1"/>
    <col min="7187" max="7423" width="10.85546875" style="2"/>
    <col min="7424" max="7424" width="7.5703125" style="2" customWidth="1"/>
    <col min="7425" max="7425" width="6" style="2" customWidth="1"/>
    <col min="7426" max="7427" width="10.85546875" style="2"/>
    <col min="7428" max="7428" width="21.28515625" style="2" customWidth="1"/>
    <col min="7429" max="7429" width="22" style="2" customWidth="1"/>
    <col min="7430" max="7430" width="15.7109375" style="2" customWidth="1"/>
    <col min="7431" max="7431" width="10.85546875" style="2"/>
    <col min="7432" max="7432" width="17.28515625" style="2" customWidth="1"/>
    <col min="7433" max="7433" width="16.85546875" style="2" customWidth="1"/>
    <col min="7434" max="7434" width="22.140625" style="2" customWidth="1"/>
    <col min="7435" max="7435" width="10.85546875" style="2"/>
    <col min="7436" max="7436" width="13.42578125" style="2" customWidth="1"/>
    <col min="7437" max="7437" width="18" style="2" customWidth="1"/>
    <col min="7438" max="7438" width="13" style="2" customWidth="1"/>
    <col min="7439" max="7441" width="10.85546875" style="2"/>
    <col min="7442" max="7442" width="16.7109375" style="2" customWidth="1"/>
    <col min="7443" max="7679" width="10.85546875" style="2"/>
    <col min="7680" max="7680" width="7.5703125" style="2" customWidth="1"/>
    <col min="7681" max="7681" width="6" style="2" customWidth="1"/>
    <col min="7682" max="7683" width="10.85546875" style="2"/>
    <col min="7684" max="7684" width="21.28515625" style="2" customWidth="1"/>
    <col min="7685" max="7685" width="22" style="2" customWidth="1"/>
    <col min="7686" max="7686" width="15.7109375" style="2" customWidth="1"/>
    <col min="7687" max="7687" width="10.85546875" style="2"/>
    <col min="7688" max="7688" width="17.28515625" style="2" customWidth="1"/>
    <col min="7689" max="7689" width="16.85546875" style="2" customWidth="1"/>
    <col min="7690" max="7690" width="22.140625" style="2" customWidth="1"/>
    <col min="7691" max="7691" width="10.85546875" style="2"/>
    <col min="7692" max="7692" width="13.42578125" style="2" customWidth="1"/>
    <col min="7693" max="7693" width="18" style="2" customWidth="1"/>
    <col min="7694" max="7694" width="13" style="2" customWidth="1"/>
    <col min="7695" max="7697" width="10.85546875" style="2"/>
    <col min="7698" max="7698" width="16.7109375" style="2" customWidth="1"/>
    <col min="7699" max="7935" width="10.85546875" style="2"/>
    <col min="7936" max="7936" width="7.5703125" style="2" customWidth="1"/>
    <col min="7937" max="7937" width="6" style="2" customWidth="1"/>
    <col min="7938" max="7939" width="10.85546875" style="2"/>
    <col min="7940" max="7940" width="21.28515625" style="2" customWidth="1"/>
    <col min="7941" max="7941" width="22" style="2" customWidth="1"/>
    <col min="7942" max="7942" width="15.7109375" style="2" customWidth="1"/>
    <col min="7943" max="7943" width="10.85546875" style="2"/>
    <col min="7944" max="7944" width="17.28515625" style="2" customWidth="1"/>
    <col min="7945" max="7945" width="16.85546875" style="2" customWidth="1"/>
    <col min="7946" max="7946" width="22.140625" style="2" customWidth="1"/>
    <col min="7947" max="7947" width="10.85546875" style="2"/>
    <col min="7948" max="7948" width="13.42578125" style="2" customWidth="1"/>
    <col min="7949" max="7949" width="18" style="2" customWidth="1"/>
    <col min="7950" max="7950" width="13" style="2" customWidth="1"/>
    <col min="7951" max="7953" width="10.85546875" style="2"/>
    <col min="7954" max="7954" width="16.7109375" style="2" customWidth="1"/>
    <col min="7955" max="8191" width="10.85546875" style="2"/>
    <col min="8192" max="8192" width="7.5703125" style="2" customWidth="1"/>
    <col min="8193" max="8193" width="6" style="2" customWidth="1"/>
    <col min="8194" max="8195" width="10.85546875" style="2"/>
    <col min="8196" max="8196" width="21.28515625" style="2" customWidth="1"/>
    <col min="8197" max="8197" width="22" style="2" customWidth="1"/>
    <col min="8198" max="8198" width="15.7109375" style="2" customWidth="1"/>
    <col min="8199" max="8199" width="10.85546875" style="2"/>
    <col min="8200" max="8200" width="17.28515625" style="2" customWidth="1"/>
    <col min="8201" max="8201" width="16.85546875" style="2" customWidth="1"/>
    <col min="8202" max="8202" width="22.140625" style="2" customWidth="1"/>
    <col min="8203" max="8203" width="10.85546875" style="2"/>
    <col min="8204" max="8204" width="13.42578125" style="2" customWidth="1"/>
    <col min="8205" max="8205" width="18" style="2" customWidth="1"/>
    <col min="8206" max="8206" width="13" style="2" customWidth="1"/>
    <col min="8207" max="8209" width="10.85546875" style="2"/>
    <col min="8210" max="8210" width="16.7109375" style="2" customWidth="1"/>
    <col min="8211" max="8447" width="10.85546875" style="2"/>
    <col min="8448" max="8448" width="7.5703125" style="2" customWidth="1"/>
    <col min="8449" max="8449" width="6" style="2" customWidth="1"/>
    <col min="8450" max="8451" width="10.85546875" style="2"/>
    <col min="8452" max="8452" width="21.28515625" style="2" customWidth="1"/>
    <col min="8453" max="8453" width="22" style="2" customWidth="1"/>
    <col min="8454" max="8454" width="15.7109375" style="2" customWidth="1"/>
    <col min="8455" max="8455" width="10.85546875" style="2"/>
    <col min="8456" max="8456" width="17.28515625" style="2" customWidth="1"/>
    <col min="8457" max="8457" width="16.85546875" style="2" customWidth="1"/>
    <col min="8458" max="8458" width="22.140625" style="2" customWidth="1"/>
    <col min="8459" max="8459" width="10.85546875" style="2"/>
    <col min="8460" max="8460" width="13.42578125" style="2" customWidth="1"/>
    <col min="8461" max="8461" width="18" style="2" customWidth="1"/>
    <col min="8462" max="8462" width="13" style="2" customWidth="1"/>
    <col min="8463" max="8465" width="10.85546875" style="2"/>
    <col min="8466" max="8466" width="16.7109375" style="2" customWidth="1"/>
    <col min="8467" max="8703" width="10.85546875" style="2"/>
    <col min="8704" max="8704" width="7.5703125" style="2" customWidth="1"/>
    <col min="8705" max="8705" width="6" style="2" customWidth="1"/>
    <col min="8706" max="8707" width="10.85546875" style="2"/>
    <col min="8708" max="8708" width="21.28515625" style="2" customWidth="1"/>
    <col min="8709" max="8709" width="22" style="2" customWidth="1"/>
    <col min="8710" max="8710" width="15.7109375" style="2" customWidth="1"/>
    <col min="8711" max="8711" width="10.85546875" style="2"/>
    <col min="8712" max="8712" width="17.28515625" style="2" customWidth="1"/>
    <col min="8713" max="8713" width="16.85546875" style="2" customWidth="1"/>
    <col min="8714" max="8714" width="22.140625" style="2" customWidth="1"/>
    <col min="8715" max="8715" width="10.85546875" style="2"/>
    <col min="8716" max="8716" width="13.42578125" style="2" customWidth="1"/>
    <col min="8717" max="8717" width="18" style="2" customWidth="1"/>
    <col min="8718" max="8718" width="13" style="2" customWidth="1"/>
    <col min="8719" max="8721" width="10.85546875" style="2"/>
    <col min="8722" max="8722" width="16.7109375" style="2" customWidth="1"/>
    <col min="8723" max="8959" width="10.85546875" style="2"/>
    <col min="8960" max="8960" width="7.5703125" style="2" customWidth="1"/>
    <col min="8961" max="8961" width="6" style="2" customWidth="1"/>
    <col min="8962" max="8963" width="10.85546875" style="2"/>
    <col min="8964" max="8964" width="21.28515625" style="2" customWidth="1"/>
    <col min="8965" max="8965" width="22" style="2" customWidth="1"/>
    <col min="8966" max="8966" width="15.7109375" style="2" customWidth="1"/>
    <col min="8967" max="8967" width="10.85546875" style="2"/>
    <col min="8968" max="8968" width="17.28515625" style="2" customWidth="1"/>
    <col min="8969" max="8969" width="16.85546875" style="2" customWidth="1"/>
    <col min="8970" max="8970" width="22.140625" style="2" customWidth="1"/>
    <col min="8971" max="8971" width="10.85546875" style="2"/>
    <col min="8972" max="8972" width="13.42578125" style="2" customWidth="1"/>
    <col min="8973" max="8973" width="18" style="2" customWidth="1"/>
    <col min="8974" max="8974" width="13" style="2" customWidth="1"/>
    <col min="8975" max="8977" width="10.85546875" style="2"/>
    <col min="8978" max="8978" width="16.7109375" style="2" customWidth="1"/>
    <col min="8979" max="9215" width="10.85546875" style="2"/>
    <col min="9216" max="9216" width="7.5703125" style="2" customWidth="1"/>
    <col min="9217" max="9217" width="6" style="2" customWidth="1"/>
    <col min="9218" max="9219" width="10.85546875" style="2"/>
    <col min="9220" max="9220" width="21.28515625" style="2" customWidth="1"/>
    <col min="9221" max="9221" width="22" style="2" customWidth="1"/>
    <col min="9222" max="9222" width="15.7109375" style="2" customWidth="1"/>
    <col min="9223" max="9223" width="10.85546875" style="2"/>
    <col min="9224" max="9224" width="17.28515625" style="2" customWidth="1"/>
    <col min="9225" max="9225" width="16.85546875" style="2" customWidth="1"/>
    <col min="9226" max="9226" width="22.140625" style="2" customWidth="1"/>
    <col min="9227" max="9227" width="10.85546875" style="2"/>
    <col min="9228" max="9228" width="13.42578125" style="2" customWidth="1"/>
    <col min="9229" max="9229" width="18" style="2" customWidth="1"/>
    <col min="9230" max="9230" width="13" style="2" customWidth="1"/>
    <col min="9231" max="9233" width="10.85546875" style="2"/>
    <col min="9234" max="9234" width="16.7109375" style="2" customWidth="1"/>
    <col min="9235" max="9471" width="10.85546875" style="2"/>
    <col min="9472" max="9472" width="7.5703125" style="2" customWidth="1"/>
    <col min="9473" max="9473" width="6" style="2" customWidth="1"/>
    <col min="9474" max="9475" width="10.85546875" style="2"/>
    <col min="9476" max="9476" width="21.28515625" style="2" customWidth="1"/>
    <col min="9477" max="9477" width="22" style="2" customWidth="1"/>
    <col min="9478" max="9478" width="15.7109375" style="2" customWidth="1"/>
    <col min="9479" max="9479" width="10.85546875" style="2"/>
    <col min="9480" max="9480" width="17.28515625" style="2" customWidth="1"/>
    <col min="9481" max="9481" width="16.85546875" style="2" customWidth="1"/>
    <col min="9482" max="9482" width="22.140625" style="2" customWidth="1"/>
    <col min="9483" max="9483" width="10.85546875" style="2"/>
    <col min="9484" max="9484" width="13.42578125" style="2" customWidth="1"/>
    <col min="9485" max="9485" width="18" style="2" customWidth="1"/>
    <col min="9486" max="9486" width="13" style="2" customWidth="1"/>
    <col min="9487" max="9489" width="10.85546875" style="2"/>
    <col min="9490" max="9490" width="16.7109375" style="2" customWidth="1"/>
    <col min="9491" max="9727" width="10.85546875" style="2"/>
    <col min="9728" max="9728" width="7.5703125" style="2" customWidth="1"/>
    <col min="9729" max="9729" width="6" style="2" customWidth="1"/>
    <col min="9730" max="9731" width="10.85546875" style="2"/>
    <col min="9732" max="9732" width="21.28515625" style="2" customWidth="1"/>
    <col min="9733" max="9733" width="22" style="2" customWidth="1"/>
    <col min="9734" max="9734" width="15.7109375" style="2" customWidth="1"/>
    <col min="9735" max="9735" width="10.85546875" style="2"/>
    <col min="9736" max="9736" width="17.28515625" style="2" customWidth="1"/>
    <col min="9737" max="9737" width="16.85546875" style="2" customWidth="1"/>
    <col min="9738" max="9738" width="22.140625" style="2" customWidth="1"/>
    <col min="9739" max="9739" width="10.85546875" style="2"/>
    <col min="9740" max="9740" width="13.42578125" style="2" customWidth="1"/>
    <col min="9741" max="9741" width="18" style="2" customWidth="1"/>
    <col min="9742" max="9742" width="13" style="2" customWidth="1"/>
    <col min="9743" max="9745" width="10.85546875" style="2"/>
    <col min="9746" max="9746" width="16.7109375" style="2" customWidth="1"/>
    <col min="9747" max="9983" width="10.85546875" style="2"/>
    <col min="9984" max="9984" width="7.5703125" style="2" customWidth="1"/>
    <col min="9985" max="9985" width="6" style="2" customWidth="1"/>
    <col min="9986" max="9987" width="10.85546875" style="2"/>
    <col min="9988" max="9988" width="21.28515625" style="2" customWidth="1"/>
    <col min="9989" max="9989" width="22" style="2" customWidth="1"/>
    <col min="9990" max="9990" width="15.7109375" style="2" customWidth="1"/>
    <col min="9991" max="9991" width="10.85546875" style="2"/>
    <col min="9992" max="9992" width="17.28515625" style="2" customWidth="1"/>
    <col min="9993" max="9993" width="16.85546875" style="2" customWidth="1"/>
    <col min="9994" max="9994" width="22.140625" style="2" customWidth="1"/>
    <col min="9995" max="9995" width="10.85546875" style="2"/>
    <col min="9996" max="9996" width="13.42578125" style="2" customWidth="1"/>
    <col min="9997" max="9997" width="18" style="2" customWidth="1"/>
    <col min="9998" max="9998" width="13" style="2" customWidth="1"/>
    <col min="9999" max="10001" width="10.85546875" style="2"/>
    <col min="10002" max="10002" width="16.7109375" style="2" customWidth="1"/>
    <col min="10003" max="10239" width="10.85546875" style="2"/>
    <col min="10240" max="10240" width="7.5703125" style="2" customWidth="1"/>
    <col min="10241" max="10241" width="6" style="2" customWidth="1"/>
    <col min="10242" max="10243" width="10.85546875" style="2"/>
    <col min="10244" max="10244" width="21.28515625" style="2" customWidth="1"/>
    <col min="10245" max="10245" width="22" style="2" customWidth="1"/>
    <col min="10246" max="10246" width="15.7109375" style="2" customWidth="1"/>
    <col min="10247" max="10247" width="10.85546875" style="2"/>
    <col min="10248" max="10248" width="17.28515625" style="2" customWidth="1"/>
    <col min="10249" max="10249" width="16.85546875" style="2" customWidth="1"/>
    <col min="10250" max="10250" width="22.140625" style="2" customWidth="1"/>
    <col min="10251" max="10251" width="10.85546875" style="2"/>
    <col min="10252" max="10252" width="13.42578125" style="2" customWidth="1"/>
    <col min="10253" max="10253" width="18" style="2" customWidth="1"/>
    <col min="10254" max="10254" width="13" style="2" customWidth="1"/>
    <col min="10255" max="10257" width="10.85546875" style="2"/>
    <col min="10258" max="10258" width="16.7109375" style="2" customWidth="1"/>
    <col min="10259" max="10495" width="10.85546875" style="2"/>
    <col min="10496" max="10496" width="7.5703125" style="2" customWidth="1"/>
    <col min="10497" max="10497" width="6" style="2" customWidth="1"/>
    <col min="10498" max="10499" width="10.85546875" style="2"/>
    <col min="10500" max="10500" width="21.28515625" style="2" customWidth="1"/>
    <col min="10501" max="10501" width="22" style="2" customWidth="1"/>
    <col min="10502" max="10502" width="15.7109375" style="2" customWidth="1"/>
    <col min="10503" max="10503" width="10.85546875" style="2"/>
    <col min="10504" max="10504" width="17.28515625" style="2" customWidth="1"/>
    <col min="10505" max="10505" width="16.85546875" style="2" customWidth="1"/>
    <col min="10506" max="10506" width="22.140625" style="2" customWidth="1"/>
    <col min="10507" max="10507" width="10.85546875" style="2"/>
    <col min="10508" max="10508" width="13.42578125" style="2" customWidth="1"/>
    <col min="10509" max="10509" width="18" style="2" customWidth="1"/>
    <col min="10510" max="10510" width="13" style="2" customWidth="1"/>
    <col min="10511" max="10513" width="10.85546875" style="2"/>
    <col min="10514" max="10514" width="16.7109375" style="2" customWidth="1"/>
    <col min="10515" max="10751" width="10.85546875" style="2"/>
    <col min="10752" max="10752" width="7.5703125" style="2" customWidth="1"/>
    <col min="10753" max="10753" width="6" style="2" customWidth="1"/>
    <col min="10754" max="10755" width="10.85546875" style="2"/>
    <col min="10756" max="10756" width="21.28515625" style="2" customWidth="1"/>
    <col min="10757" max="10757" width="22" style="2" customWidth="1"/>
    <col min="10758" max="10758" width="15.7109375" style="2" customWidth="1"/>
    <col min="10759" max="10759" width="10.85546875" style="2"/>
    <col min="10760" max="10760" width="17.28515625" style="2" customWidth="1"/>
    <col min="10761" max="10761" width="16.85546875" style="2" customWidth="1"/>
    <col min="10762" max="10762" width="22.140625" style="2" customWidth="1"/>
    <col min="10763" max="10763" width="10.85546875" style="2"/>
    <col min="10764" max="10764" width="13.42578125" style="2" customWidth="1"/>
    <col min="10765" max="10765" width="18" style="2" customWidth="1"/>
    <col min="10766" max="10766" width="13" style="2" customWidth="1"/>
    <col min="10767" max="10769" width="10.85546875" style="2"/>
    <col min="10770" max="10770" width="16.7109375" style="2" customWidth="1"/>
    <col min="10771" max="11007" width="10.85546875" style="2"/>
    <col min="11008" max="11008" width="7.5703125" style="2" customWidth="1"/>
    <col min="11009" max="11009" width="6" style="2" customWidth="1"/>
    <col min="11010" max="11011" width="10.85546875" style="2"/>
    <col min="11012" max="11012" width="21.28515625" style="2" customWidth="1"/>
    <col min="11013" max="11013" width="22" style="2" customWidth="1"/>
    <col min="11014" max="11014" width="15.7109375" style="2" customWidth="1"/>
    <col min="11015" max="11015" width="10.85546875" style="2"/>
    <col min="11016" max="11016" width="17.28515625" style="2" customWidth="1"/>
    <col min="11017" max="11017" width="16.85546875" style="2" customWidth="1"/>
    <col min="11018" max="11018" width="22.140625" style="2" customWidth="1"/>
    <col min="11019" max="11019" width="10.85546875" style="2"/>
    <col min="11020" max="11020" width="13.42578125" style="2" customWidth="1"/>
    <col min="11021" max="11021" width="18" style="2" customWidth="1"/>
    <col min="11022" max="11022" width="13" style="2" customWidth="1"/>
    <col min="11023" max="11025" width="10.85546875" style="2"/>
    <col min="11026" max="11026" width="16.7109375" style="2" customWidth="1"/>
    <col min="11027" max="11263" width="10.85546875" style="2"/>
    <col min="11264" max="11264" width="7.5703125" style="2" customWidth="1"/>
    <col min="11265" max="11265" width="6" style="2" customWidth="1"/>
    <col min="11266" max="11267" width="10.85546875" style="2"/>
    <col min="11268" max="11268" width="21.28515625" style="2" customWidth="1"/>
    <col min="11269" max="11269" width="22" style="2" customWidth="1"/>
    <col min="11270" max="11270" width="15.7109375" style="2" customWidth="1"/>
    <col min="11271" max="11271" width="10.85546875" style="2"/>
    <col min="11272" max="11272" width="17.28515625" style="2" customWidth="1"/>
    <col min="11273" max="11273" width="16.85546875" style="2" customWidth="1"/>
    <col min="11274" max="11274" width="22.140625" style="2" customWidth="1"/>
    <col min="11275" max="11275" width="10.85546875" style="2"/>
    <col min="11276" max="11276" width="13.42578125" style="2" customWidth="1"/>
    <col min="11277" max="11277" width="18" style="2" customWidth="1"/>
    <col min="11278" max="11278" width="13" style="2" customWidth="1"/>
    <col min="11279" max="11281" width="10.85546875" style="2"/>
    <col min="11282" max="11282" width="16.7109375" style="2" customWidth="1"/>
    <col min="11283" max="11519" width="10.85546875" style="2"/>
    <col min="11520" max="11520" width="7.5703125" style="2" customWidth="1"/>
    <col min="11521" max="11521" width="6" style="2" customWidth="1"/>
    <col min="11522" max="11523" width="10.85546875" style="2"/>
    <col min="11524" max="11524" width="21.28515625" style="2" customWidth="1"/>
    <col min="11525" max="11525" width="22" style="2" customWidth="1"/>
    <col min="11526" max="11526" width="15.7109375" style="2" customWidth="1"/>
    <col min="11527" max="11527" width="10.85546875" style="2"/>
    <col min="11528" max="11528" width="17.28515625" style="2" customWidth="1"/>
    <col min="11529" max="11529" width="16.85546875" style="2" customWidth="1"/>
    <col min="11530" max="11530" width="22.140625" style="2" customWidth="1"/>
    <col min="11531" max="11531" width="10.85546875" style="2"/>
    <col min="11532" max="11532" width="13.42578125" style="2" customWidth="1"/>
    <col min="11533" max="11533" width="18" style="2" customWidth="1"/>
    <col min="11534" max="11534" width="13" style="2" customWidth="1"/>
    <col min="11535" max="11537" width="10.85546875" style="2"/>
    <col min="11538" max="11538" width="16.7109375" style="2" customWidth="1"/>
    <col min="11539" max="11775" width="10.85546875" style="2"/>
    <col min="11776" max="11776" width="7.5703125" style="2" customWidth="1"/>
    <col min="11777" max="11777" width="6" style="2" customWidth="1"/>
    <col min="11778" max="11779" width="10.85546875" style="2"/>
    <col min="11780" max="11780" width="21.28515625" style="2" customWidth="1"/>
    <col min="11781" max="11781" width="22" style="2" customWidth="1"/>
    <col min="11782" max="11782" width="15.7109375" style="2" customWidth="1"/>
    <col min="11783" max="11783" width="10.85546875" style="2"/>
    <col min="11784" max="11784" width="17.28515625" style="2" customWidth="1"/>
    <col min="11785" max="11785" width="16.85546875" style="2" customWidth="1"/>
    <col min="11786" max="11786" width="22.140625" style="2" customWidth="1"/>
    <col min="11787" max="11787" width="10.85546875" style="2"/>
    <col min="11788" max="11788" width="13.42578125" style="2" customWidth="1"/>
    <col min="11789" max="11789" width="18" style="2" customWidth="1"/>
    <col min="11790" max="11790" width="13" style="2" customWidth="1"/>
    <col min="11791" max="11793" width="10.85546875" style="2"/>
    <col min="11794" max="11794" width="16.7109375" style="2" customWidth="1"/>
    <col min="11795" max="12031" width="10.85546875" style="2"/>
    <col min="12032" max="12032" width="7.5703125" style="2" customWidth="1"/>
    <col min="12033" max="12033" width="6" style="2" customWidth="1"/>
    <col min="12034" max="12035" width="10.85546875" style="2"/>
    <col min="12036" max="12036" width="21.28515625" style="2" customWidth="1"/>
    <col min="12037" max="12037" width="22" style="2" customWidth="1"/>
    <col min="12038" max="12038" width="15.7109375" style="2" customWidth="1"/>
    <col min="12039" max="12039" width="10.85546875" style="2"/>
    <col min="12040" max="12040" width="17.28515625" style="2" customWidth="1"/>
    <col min="12041" max="12041" width="16.85546875" style="2" customWidth="1"/>
    <col min="12042" max="12042" width="22.140625" style="2" customWidth="1"/>
    <col min="12043" max="12043" width="10.85546875" style="2"/>
    <col min="12044" max="12044" width="13.42578125" style="2" customWidth="1"/>
    <col min="12045" max="12045" width="18" style="2" customWidth="1"/>
    <col min="12046" max="12046" width="13" style="2" customWidth="1"/>
    <col min="12047" max="12049" width="10.85546875" style="2"/>
    <col min="12050" max="12050" width="16.7109375" style="2" customWidth="1"/>
    <col min="12051" max="12287" width="10.85546875" style="2"/>
    <col min="12288" max="12288" width="7.5703125" style="2" customWidth="1"/>
    <col min="12289" max="12289" width="6" style="2" customWidth="1"/>
    <col min="12290" max="12291" width="10.85546875" style="2"/>
    <col min="12292" max="12292" width="21.28515625" style="2" customWidth="1"/>
    <col min="12293" max="12293" width="22" style="2" customWidth="1"/>
    <col min="12294" max="12294" width="15.7109375" style="2" customWidth="1"/>
    <col min="12295" max="12295" width="10.85546875" style="2"/>
    <col min="12296" max="12296" width="17.28515625" style="2" customWidth="1"/>
    <col min="12297" max="12297" width="16.85546875" style="2" customWidth="1"/>
    <col min="12298" max="12298" width="22.140625" style="2" customWidth="1"/>
    <col min="12299" max="12299" width="10.85546875" style="2"/>
    <col min="12300" max="12300" width="13.42578125" style="2" customWidth="1"/>
    <col min="12301" max="12301" width="18" style="2" customWidth="1"/>
    <col min="12302" max="12302" width="13" style="2" customWidth="1"/>
    <col min="12303" max="12305" width="10.85546875" style="2"/>
    <col min="12306" max="12306" width="16.7109375" style="2" customWidth="1"/>
    <col min="12307" max="12543" width="10.85546875" style="2"/>
    <col min="12544" max="12544" width="7.5703125" style="2" customWidth="1"/>
    <col min="12545" max="12545" width="6" style="2" customWidth="1"/>
    <col min="12546" max="12547" width="10.85546875" style="2"/>
    <col min="12548" max="12548" width="21.28515625" style="2" customWidth="1"/>
    <col min="12549" max="12549" width="22" style="2" customWidth="1"/>
    <col min="12550" max="12550" width="15.7109375" style="2" customWidth="1"/>
    <col min="12551" max="12551" width="10.85546875" style="2"/>
    <col min="12552" max="12552" width="17.28515625" style="2" customWidth="1"/>
    <col min="12553" max="12553" width="16.85546875" style="2" customWidth="1"/>
    <col min="12554" max="12554" width="22.140625" style="2" customWidth="1"/>
    <col min="12555" max="12555" width="10.85546875" style="2"/>
    <col min="12556" max="12556" width="13.42578125" style="2" customWidth="1"/>
    <col min="12557" max="12557" width="18" style="2" customWidth="1"/>
    <col min="12558" max="12558" width="13" style="2" customWidth="1"/>
    <col min="12559" max="12561" width="10.85546875" style="2"/>
    <col min="12562" max="12562" width="16.7109375" style="2" customWidth="1"/>
    <col min="12563" max="12799" width="10.85546875" style="2"/>
    <col min="12800" max="12800" width="7.5703125" style="2" customWidth="1"/>
    <col min="12801" max="12801" width="6" style="2" customWidth="1"/>
    <col min="12802" max="12803" width="10.85546875" style="2"/>
    <col min="12804" max="12804" width="21.28515625" style="2" customWidth="1"/>
    <col min="12805" max="12805" width="22" style="2" customWidth="1"/>
    <col min="12806" max="12806" width="15.7109375" style="2" customWidth="1"/>
    <col min="12807" max="12807" width="10.85546875" style="2"/>
    <col min="12808" max="12808" width="17.28515625" style="2" customWidth="1"/>
    <col min="12809" max="12809" width="16.85546875" style="2" customWidth="1"/>
    <col min="12810" max="12810" width="22.140625" style="2" customWidth="1"/>
    <col min="12811" max="12811" width="10.85546875" style="2"/>
    <col min="12812" max="12812" width="13.42578125" style="2" customWidth="1"/>
    <col min="12813" max="12813" width="18" style="2" customWidth="1"/>
    <col min="12814" max="12814" width="13" style="2" customWidth="1"/>
    <col min="12815" max="12817" width="10.85546875" style="2"/>
    <col min="12818" max="12818" width="16.7109375" style="2" customWidth="1"/>
    <col min="12819" max="13055" width="10.85546875" style="2"/>
    <col min="13056" max="13056" width="7.5703125" style="2" customWidth="1"/>
    <col min="13057" max="13057" width="6" style="2" customWidth="1"/>
    <col min="13058" max="13059" width="10.85546875" style="2"/>
    <col min="13060" max="13060" width="21.28515625" style="2" customWidth="1"/>
    <col min="13061" max="13061" width="22" style="2" customWidth="1"/>
    <col min="13062" max="13062" width="15.7109375" style="2" customWidth="1"/>
    <col min="13063" max="13063" width="10.85546875" style="2"/>
    <col min="13064" max="13064" width="17.28515625" style="2" customWidth="1"/>
    <col min="13065" max="13065" width="16.85546875" style="2" customWidth="1"/>
    <col min="13066" max="13066" width="22.140625" style="2" customWidth="1"/>
    <col min="13067" max="13067" width="10.85546875" style="2"/>
    <col min="13068" max="13068" width="13.42578125" style="2" customWidth="1"/>
    <col min="13069" max="13069" width="18" style="2" customWidth="1"/>
    <col min="13070" max="13070" width="13" style="2" customWidth="1"/>
    <col min="13071" max="13073" width="10.85546875" style="2"/>
    <col min="13074" max="13074" width="16.7109375" style="2" customWidth="1"/>
    <col min="13075" max="13311" width="10.85546875" style="2"/>
    <col min="13312" max="13312" width="7.5703125" style="2" customWidth="1"/>
    <col min="13313" max="13313" width="6" style="2" customWidth="1"/>
    <col min="13314" max="13315" width="10.85546875" style="2"/>
    <col min="13316" max="13316" width="21.28515625" style="2" customWidth="1"/>
    <col min="13317" max="13317" width="22" style="2" customWidth="1"/>
    <col min="13318" max="13318" width="15.7109375" style="2" customWidth="1"/>
    <col min="13319" max="13319" width="10.85546875" style="2"/>
    <col min="13320" max="13320" width="17.28515625" style="2" customWidth="1"/>
    <col min="13321" max="13321" width="16.85546875" style="2" customWidth="1"/>
    <col min="13322" max="13322" width="22.140625" style="2" customWidth="1"/>
    <col min="13323" max="13323" width="10.85546875" style="2"/>
    <col min="13324" max="13324" width="13.42578125" style="2" customWidth="1"/>
    <col min="13325" max="13325" width="18" style="2" customWidth="1"/>
    <col min="13326" max="13326" width="13" style="2" customWidth="1"/>
    <col min="13327" max="13329" width="10.85546875" style="2"/>
    <col min="13330" max="13330" width="16.7109375" style="2" customWidth="1"/>
    <col min="13331" max="13567" width="10.85546875" style="2"/>
    <col min="13568" max="13568" width="7.5703125" style="2" customWidth="1"/>
    <col min="13569" max="13569" width="6" style="2" customWidth="1"/>
    <col min="13570" max="13571" width="10.85546875" style="2"/>
    <col min="13572" max="13572" width="21.28515625" style="2" customWidth="1"/>
    <col min="13573" max="13573" width="22" style="2" customWidth="1"/>
    <col min="13574" max="13574" width="15.7109375" style="2" customWidth="1"/>
    <col min="13575" max="13575" width="10.85546875" style="2"/>
    <col min="13576" max="13576" width="17.28515625" style="2" customWidth="1"/>
    <col min="13577" max="13577" width="16.85546875" style="2" customWidth="1"/>
    <col min="13578" max="13578" width="22.140625" style="2" customWidth="1"/>
    <col min="13579" max="13579" width="10.85546875" style="2"/>
    <col min="13580" max="13580" width="13.42578125" style="2" customWidth="1"/>
    <col min="13581" max="13581" width="18" style="2" customWidth="1"/>
    <col min="13582" max="13582" width="13" style="2" customWidth="1"/>
    <col min="13583" max="13585" width="10.85546875" style="2"/>
    <col min="13586" max="13586" width="16.7109375" style="2" customWidth="1"/>
    <col min="13587" max="13823" width="10.85546875" style="2"/>
    <col min="13824" max="13824" width="7.5703125" style="2" customWidth="1"/>
    <col min="13825" max="13825" width="6" style="2" customWidth="1"/>
    <col min="13826" max="13827" width="10.85546875" style="2"/>
    <col min="13828" max="13828" width="21.28515625" style="2" customWidth="1"/>
    <col min="13829" max="13829" width="22" style="2" customWidth="1"/>
    <col min="13830" max="13830" width="15.7109375" style="2" customWidth="1"/>
    <col min="13831" max="13831" width="10.85546875" style="2"/>
    <col min="13832" max="13832" width="17.28515625" style="2" customWidth="1"/>
    <col min="13833" max="13833" width="16.85546875" style="2" customWidth="1"/>
    <col min="13834" max="13834" width="22.140625" style="2" customWidth="1"/>
    <col min="13835" max="13835" width="10.85546875" style="2"/>
    <col min="13836" max="13836" width="13.42578125" style="2" customWidth="1"/>
    <col min="13837" max="13837" width="18" style="2" customWidth="1"/>
    <col min="13838" max="13838" width="13" style="2" customWidth="1"/>
    <col min="13839" max="13841" width="10.85546875" style="2"/>
    <col min="13842" max="13842" width="16.7109375" style="2" customWidth="1"/>
    <col min="13843" max="14079" width="10.85546875" style="2"/>
    <col min="14080" max="14080" width="7.5703125" style="2" customWidth="1"/>
    <col min="14081" max="14081" width="6" style="2" customWidth="1"/>
    <col min="14082" max="14083" width="10.85546875" style="2"/>
    <col min="14084" max="14084" width="21.28515625" style="2" customWidth="1"/>
    <col min="14085" max="14085" width="22" style="2" customWidth="1"/>
    <col min="14086" max="14086" width="15.7109375" style="2" customWidth="1"/>
    <col min="14087" max="14087" width="10.85546875" style="2"/>
    <col min="14088" max="14088" width="17.28515625" style="2" customWidth="1"/>
    <col min="14089" max="14089" width="16.85546875" style="2" customWidth="1"/>
    <col min="14090" max="14090" width="22.140625" style="2" customWidth="1"/>
    <col min="14091" max="14091" width="10.85546875" style="2"/>
    <col min="14092" max="14092" width="13.42578125" style="2" customWidth="1"/>
    <col min="14093" max="14093" width="18" style="2" customWidth="1"/>
    <col min="14094" max="14094" width="13" style="2" customWidth="1"/>
    <col min="14095" max="14097" width="10.85546875" style="2"/>
    <col min="14098" max="14098" width="16.7109375" style="2" customWidth="1"/>
    <col min="14099" max="14335" width="10.85546875" style="2"/>
    <col min="14336" max="14336" width="7.5703125" style="2" customWidth="1"/>
    <col min="14337" max="14337" width="6" style="2" customWidth="1"/>
    <col min="14338" max="14339" width="10.85546875" style="2"/>
    <col min="14340" max="14340" width="21.28515625" style="2" customWidth="1"/>
    <col min="14341" max="14341" width="22" style="2" customWidth="1"/>
    <col min="14342" max="14342" width="15.7109375" style="2" customWidth="1"/>
    <col min="14343" max="14343" width="10.85546875" style="2"/>
    <col min="14344" max="14344" width="17.28515625" style="2" customWidth="1"/>
    <col min="14345" max="14345" width="16.85546875" style="2" customWidth="1"/>
    <col min="14346" max="14346" width="22.140625" style="2" customWidth="1"/>
    <col min="14347" max="14347" width="10.85546875" style="2"/>
    <col min="14348" max="14348" width="13.42578125" style="2" customWidth="1"/>
    <col min="14349" max="14349" width="18" style="2" customWidth="1"/>
    <col min="14350" max="14350" width="13" style="2" customWidth="1"/>
    <col min="14351" max="14353" width="10.85546875" style="2"/>
    <col min="14354" max="14354" width="16.7109375" style="2" customWidth="1"/>
    <col min="14355" max="14591" width="10.85546875" style="2"/>
    <col min="14592" max="14592" width="7.5703125" style="2" customWidth="1"/>
    <col min="14593" max="14593" width="6" style="2" customWidth="1"/>
    <col min="14594" max="14595" width="10.85546875" style="2"/>
    <col min="14596" max="14596" width="21.28515625" style="2" customWidth="1"/>
    <col min="14597" max="14597" width="22" style="2" customWidth="1"/>
    <col min="14598" max="14598" width="15.7109375" style="2" customWidth="1"/>
    <col min="14599" max="14599" width="10.85546875" style="2"/>
    <col min="14600" max="14600" width="17.28515625" style="2" customWidth="1"/>
    <col min="14601" max="14601" width="16.85546875" style="2" customWidth="1"/>
    <col min="14602" max="14602" width="22.140625" style="2" customWidth="1"/>
    <col min="14603" max="14603" width="10.85546875" style="2"/>
    <col min="14604" max="14604" width="13.42578125" style="2" customWidth="1"/>
    <col min="14605" max="14605" width="18" style="2" customWidth="1"/>
    <col min="14606" max="14606" width="13" style="2" customWidth="1"/>
    <col min="14607" max="14609" width="10.85546875" style="2"/>
    <col min="14610" max="14610" width="16.7109375" style="2" customWidth="1"/>
    <col min="14611" max="14847" width="10.85546875" style="2"/>
    <col min="14848" max="14848" width="7.5703125" style="2" customWidth="1"/>
    <col min="14849" max="14849" width="6" style="2" customWidth="1"/>
    <col min="14850" max="14851" width="10.85546875" style="2"/>
    <col min="14852" max="14852" width="21.28515625" style="2" customWidth="1"/>
    <col min="14853" max="14853" width="22" style="2" customWidth="1"/>
    <col min="14854" max="14854" width="15.7109375" style="2" customWidth="1"/>
    <col min="14855" max="14855" width="10.85546875" style="2"/>
    <col min="14856" max="14856" width="17.28515625" style="2" customWidth="1"/>
    <col min="14857" max="14857" width="16.85546875" style="2" customWidth="1"/>
    <col min="14858" max="14858" width="22.140625" style="2" customWidth="1"/>
    <col min="14859" max="14859" width="10.85546875" style="2"/>
    <col min="14860" max="14860" width="13.42578125" style="2" customWidth="1"/>
    <col min="14861" max="14861" width="18" style="2" customWidth="1"/>
    <col min="14862" max="14862" width="13" style="2" customWidth="1"/>
    <col min="14863" max="14865" width="10.85546875" style="2"/>
    <col min="14866" max="14866" width="16.7109375" style="2" customWidth="1"/>
    <col min="14867" max="15103" width="10.85546875" style="2"/>
    <col min="15104" max="15104" width="7.5703125" style="2" customWidth="1"/>
    <col min="15105" max="15105" width="6" style="2" customWidth="1"/>
    <col min="15106" max="15107" width="10.85546875" style="2"/>
    <col min="15108" max="15108" width="21.28515625" style="2" customWidth="1"/>
    <col min="15109" max="15109" width="22" style="2" customWidth="1"/>
    <col min="15110" max="15110" width="15.7109375" style="2" customWidth="1"/>
    <col min="15111" max="15111" width="10.85546875" style="2"/>
    <col min="15112" max="15112" width="17.28515625" style="2" customWidth="1"/>
    <col min="15113" max="15113" width="16.85546875" style="2" customWidth="1"/>
    <col min="15114" max="15114" width="22.140625" style="2" customWidth="1"/>
    <col min="15115" max="15115" width="10.85546875" style="2"/>
    <col min="15116" max="15116" width="13.42578125" style="2" customWidth="1"/>
    <col min="15117" max="15117" width="18" style="2" customWidth="1"/>
    <col min="15118" max="15118" width="13" style="2" customWidth="1"/>
    <col min="15119" max="15121" width="10.85546875" style="2"/>
    <col min="15122" max="15122" width="16.7109375" style="2" customWidth="1"/>
    <col min="15123" max="15359" width="10.85546875" style="2"/>
    <col min="15360" max="15360" width="7.5703125" style="2" customWidth="1"/>
    <col min="15361" max="15361" width="6" style="2" customWidth="1"/>
    <col min="15362" max="15363" width="10.85546875" style="2"/>
    <col min="15364" max="15364" width="21.28515625" style="2" customWidth="1"/>
    <col min="15365" max="15365" width="22" style="2" customWidth="1"/>
    <col min="15366" max="15366" width="15.7109375" style="2" customWidth="1"/>
    <col min="15367" max="15367" width="10.85546875" style="2"/>
    <col min="15368" max="15368" width="17.28515625" style="2" customWidth="1"/>
    <col min="15369" max="15369" width="16.85546875" style="2" customWidth="1"/>
    <col min="15370" max="15370" width="22.140625" style="2" customWidth="1"/>
    <col min="15371" max="15371" width="10.85546875" style="2"/>
    <col min="15372" max="15372" width="13.42578125" style="2" customWidth="1"/>
    <col min="15373" max="15373" width="18" style="2" customWidth="1"/>
    <col min="15374" max="15374" width="13" style="2" customWidth="1"/>
    <col min="15375" max="15377" width="10.85546875" style="2"/>
    <col min="15378" max="15378" width="16.7109375" style="2" customWidth="1"/>
    <col min="15379" max="15615" width="10.85546875" style="2"/>
    <col min="15616" max="15616" width="7.5703125" style="2" customWidth="1"/>
    <col min="15617" max="15617" width="6" style="2" customWidth="1"/>
    <col min="15618" max="15619" width="10.85546875" style="2"/>
    <col min="15620" max="15620" width="21.28515625" style="2" customWidth="1"/>
    <col min="15621" max="15621" width="22" style="2" customWidth="1"/>
    <col min="15622" max="15622" width="15.7109375" style="2" customWidth="1"/>
    <col min="15623" max="15623" width="10.85546875" style="2"/>
    <col min="15624" max="15624" width="17.28515625" style="2" customWidth="1"/>
    <col min="15625" max="15625" width="16.85546875" style="2" customWidth="1"/>
    <col min="15626" max="15626" width="22.140625" style="2" customWidth="1"/>
    <col min="15627" max="15627" width="10.85546875" style="2"/>
    <col min="15628" max="15628" width="13.42578125" style="2" customWidth="1"/>
    <col min="15629" max="15629" width="18" style="2" customWidth="1"/>
    <col min="15630" max="15630" width="13" style="2" customWidth="1"/>
    <col min="15631" max="15633" width="10.85546875" style="2"/>
    <col min="15634" max="15634" width="16.7109375" style="2" customWidth="1"/>
    <col min="15635" max="15871" width="10.85546875" style="2"/>
    <col min="15872" max="15872" width="7.5703125" style="2" customWidth="1"/>
    <col min="15873" max="15873" width="6" style="2" customWidth="1"/>
    <col min="15874" max="15875" width="10.85546875" style="2"/>
    <col min="15876" max="15876" width="21.28515625" style="2" customWidth="1"/>
    <col min="15877" max="15877" width="22" style="2" customWidth="1"/>
    <col min="15878" max="15878" width="15.7109375" style="2" customWidth="1"/>
    <col min="15879" max="15879" width="10.85546875" style="2"/>
    <col min="15880" max="15880" width="17.28515625" style="2" customWidth="1"/>
    <col min="15881" max="15881" width="16.85546875" style="2" customWidth="1"/>
    <col min="15882" max="15882" width="22.140625" style="2" customWidth="1"/>
    <col min="15883" max="15883" width="10.85546875" style="2"/>
    <col min="15884" max="15884" width="13.42578125" style="2" customWidth="1"/>
    <col min="15885" max="15885" width="18" style="2" customWidth="1"/>
    <col min="15886" max="15886" width="13" style="2" customWidth="1"/>
    <col min="15887" max="15889" width="10.85546875" style="2"/>
    <col min="15890" max="15890" width="16.7109375" style="2" customWidth="1"/>
    <col min="15891" max="16127" width="10.85546875" style="2"/>
    <col min="16128" max="16128" width="7.5703125" style="2" customWidth="1"/>
    <col min="16129" max="16129" width="6" style="2" customWidth="1"/>
    <col min="16130" max="16131" width="10.85546875" style="2"/>
    <col min="16132" max="16132" width="21.28515625" style="2" customWidth="1"/>
    <col min="16133" max="16133" width="22" style="2" customWidth="1"/>
    <col min="16134" max="16134" width="15.7109375" style="2" customWidth="1"/>
    <col min="16135" max="16135" width="10.85546875" style="2"/>
    <col min="16136" max="16136" width="17.28515625" style="2" customWidth="1"/>
    <col min="16137" max="16137" width="16.85546875" style="2" customWidth="1"/>
    <col min="16138" max="16138" width="22.140625" style="2" customWidth="1"/>
    <col min="16139" max="16139" width="10.85546875" style="2"/>
    <col min="16140" max="16140" width="13.42578125" style="2" customWidth="1"/>
    <col min="16141" max="16141" width="18" style="2" customWidth="1"/>
    <col min="16142" max="16142" width="13" style="2" customWidth="1"/>
    <col min="16143" max="16145" width="10.85546875" style="2"/>
    <col min="16146" max="16146" width="16.7109375" style="2" customWidth="1"/>
    <col min="16147" max="16384" width="10.85546875" style="2"/>
  </cols>
  <sheetData>
    <row r="1" spans="1:13" ht="13.5" thickBot="1" x14ac:dyDescent="0.25">
      <c r="A1" s="1" t="s">
        <v>109</v>
      </c>
    </row>
    <row r="2" spans="1:13" ht="13.5" thickBot="1" x14ac:dyDescent="0.25">
      <c r="A2" s="3"/>
      <c r="B2" s="4"/>
      <c r="C2" s="4"/>
      <c r="D2" s="4"/>
      <c r="E2" s="4"/>
      <c r="F2" s="5"/>
      <c r="G2" s="6" t="s">
        <v>0</v>
      </c>
      <c r="H2" s="5"/>
      <c r="I2" s="7" t="s">
        <v>110</v>
      </c>
      <c r="J2" s="4"/>
      <c r="K2" s="4"/>
      <c r="L2" s="4"/>
      <c r="M2" s="8"/>
    </row>
    <row r="3" spans="1:13" x14ac:dyDescent="0.2">
      <c r="A3" s="9"/>
      <c r="F3" s="10"/>
      <c r="G3" s="5"/>
      <c r="H3" s="11"/>
      <c r="I3" s="10"/>
      <c r="J3" s="5"/>
      <c r="K3" s="11"/>
      <c r="L3" s="12"/>
      <c r="M3" s="13"/>
    </row>
    <row r="4" spans="1:13" ht="13.5" thickBot="1" x14ac:dyDescent="0.25">
      <c r="A4" s="14" t="s">
        <v>1</v>
      </c>
      <c r="B4" s="15" t="s">
        <v>2</v>
      </c>
      <c r="F4" s="16" t="s">
        <v>3</v>
      </c>
      <c r="G4" s="17"/>
      <c r="H4" s="18"/>
      <c r="I4" s="19"/>
      <c r="J4" s="20" t="s">
        <v>4</v>
      </c>
      <c r="K4" s="21"/>
      <c r="L4" s="22"/>
      <c r="M4" s="23" t="s">
        <v>5</v>
      </c>
    </row>
    <row r="5" spans="1:13" x14ac:dyDescent="0.2">
      <c r="A5" s="10"/>
      <c r="B5" s="5"/>
      <c r="C5" s="5"/>
      <c r="D5" s="5"/>
      <c r="E5" s="11"/>
      <c r="F5" s="24" t="s">
        <v>6</v>
      </c>
      <c r="G5" s="25" t="s">
        <v>7</v>
      </c>
      <c r="H5" s="23" t="s">
        <v>8</v>
      </c>
      <c r="I5" s="24" t="s">
        <v>9</v>
      </c>
      <c r="J5" s="25" t="s">
        <v>10</v>
      </c>
      <c r="K5" s="23" t="s">
        <v>111</v>
      </c>
      <c r="L5" s="56" t="s">
        <v>11</v>
      </c>
      <c r="M5" s="23" t="s">
        <v>12</v>
      </c>
    </row>
    <row r="6" spans="1:13" x14ac:dyDescent="0.2">
      <c r="A6" s="9"/>
      <c r="B6" s="1"/>
      <c r="E6" s="13"/>
      <c r="F6" s="9"/>
      <c r="H6" s="13"/>
      <c r="I6" s="9"/>
      <c r="K6" s="13"/>
      <c r="L6" s="22"/>
      <c r="M6" s="13"/>
    </row>
    <row r="7" spans="1:13" x14ac:dyDescent="0.2">
      <c r="A7" s="26" t="s">
        <v>13</v>
      </c>
      <c r="B7" s="1" t="s">
        <v>14</v>
      </c>
      <c r="C7" s="1" t="s">
        <v>15</v>
      </c>
      <c r="E7" s="13"/>
      <c r="F7" s="27">
        <v>180000</v>
      </c>
      <c r="G7" s="30"/>
      <c r="H7" s="28">
        <f>+F7+G7</f>
        <v>180000</v>
      </c>
      <c r="I7" s="27">
        <v>179297.17</v>
      </c>
      <c r="K7" s="28"/>
      <c r="L7" s="29">
        <f>+I7+J7+K7</f>
        <v>179297.17</v>
      </c>
      <c r="M7" s="28">
        <f>+L7-H7</f>
        <v>-702.82999999998719</v>
      </c>
    </row>
    <row r="8" spans="1:13" x14ac:dyDescent="0.2">
      <c r="A8" s="26" t="s">
        <v>13</v>
      </c>
      <c r="B8" s="1" t="s">
        <v>16</v>
      </c>
      <c r="E8" s="13"/>
      <c r="F8" s="27">
        <f>SUM(F7)</f>
        <v>180000</v>
      </c>
      <c r="G8" s="30">
        <f>SUM(G7)</f>
        <v>0</v>
      </c>
      <c r="H8" s="28">
        <f>SUM(H7)</f>
        <v>180000</v>
      </c>
      <c r="I8" s="27">
        <f>I7</f>
        <v>179297.17</v>
      </c>
      <c r="K8" s="28"/>
      <c r="L8" s="29">
        <f t="shared" ref="L8:L69" si="0">+I8+J8+K8</f>
        <v>179297.17</v>
      </c>
      <c r="M8" s="28">
        <f t="shared" ref="M8:M23" si="1">+L8-H8</f>
        <v>-702.82999999998719</v>
      </c>
    </row>
    <row r="9" spans="1:13" x14ac:dyDescent="0.2">
      <c r="A9" s="26"/>
      <c r="B9" s="1"/>
      <c r="E9" s="13"/>
      <c r="F9" s="27"/>
      <c r="G9" s="30"/>
      <c r="H9" s="28"/>
      <c r="I9" s="27"/>
      <c r="K9" s="28"/>
      <c r="L9" s="29"/>
      <c r="M9" s="28"/>
    </row>
    <row r="10" spans="1:13" x14ac:dyDescent="0.2">
      <c r="A10" s="26"/>
      <c r="B10" s="1"/>
      <c r="C10" s="2" t="s">
        <v>17</v>
      </c>
      <c r="E10" s="13"/>
      <c r="F10" s="27">
        <v>9000</v>
      </c>
      <c r="G10" s="30"/>
      <c r="H10" s="28">
        <v>9000</v>
      </c>
      <c r="I10" s="27"/>
      <c r="K10" s="28">
        <v>9000</v>
      </c>
      <c r="L10" s="29">
        <f t="shared" si="0"/>
        <v>9000</v>
      </c>
      <c r="M10" s="28">
        <f t="shared" si="1"/>
        <v>0</v>
      </c>
    </row>
    <row r="11" spans="1:13" x14ac:dyDescent="0.2">
      <c r="A11" s="26"/>
      <c r="B11" s="1"/>
      <c r="E11" s="13"/>
      <c r="F11" s="27"/>
      <c r="G11" s="30"/>
      <c r="H11" s="28"/>
      <c r="I11" s="27"/>
      <c r="K11" s="28"/>
      <c r="L11" s="29"/>
      <c r="M11" s="28"/>
    </row>
    <row r="12" spans="1:13" x14ac:dyDescent="0.2">
      <c r="A12" s="26"/>
      <c r="B12" s="1"/>
      <c r="C12" s="2" t="s">
        <v>18</v>
      </c>
      <c r="E12" s="13"/>
      <c r="F12" s="27"/>
      <c r="G12" s="30"/>
      <c r="H12" s="28"/>
      <c r="I12" s="27"/>
      <c r="K12" s="28"/>
      <c r="L12" s="29">
        <f t="shared" si="0"/>
        <v>0</v>
      </c>
      <c r="M12" s="28"/>
    </row>
    <row r="13" spans="1:13" x14ac:dyDescent="0.2">
      <c r="A13" s="9"/>
      <c r="B13" s="1"/>
      <c r="E13" s="13"/>
      <c r="F13" s="9"/>
      <c r="H13" s="28"/>
      <c r="I13" s="9"/>
      <c r="K13" s="28"/>
      <c r="L13" s="29"/>
      <c r="M13" s="28"/>
    </row>
    <row r="14" spans="1:13" x14ac:dyDescent="0.2">
      <c r="A14" s="26" t="s">
        <v>13</v>
      </c>
      <c r="B14" s="1" t="s">
        <v>14</v>
      </c>
      <c r="C14" s="1" t="s">
        <v>19</v>
      </c>
      <c r="E14" s="13"/>
      <c r="F14" s="27">
        <v>500</v>
      </c>
      <c r="G14" s="30"/>
      <c r="H14" s="28">
        <f t="shared" ref="H14:H69" si="2">+F14+G14</f>
        <v>500</v>
      </c>
      <c r="I14" s="27">
        <v>189</v>
      </c>
      <c r="K14" s="28"/>
      <c r="L14" s="29">
        <f>+I14+J14+K14</f>
        <v>189</v>
      </c>
      <c r="M14" s="28">
        <f t="shared" si="1"/>
        <v>-311</v>
      </c>
    </row>
    <row r="15" spans="1:13" x14ac:dyDescent="0.2">
      <c r="A15" s="26" t="s">
        <v>13</v>
      </c>
      <c r="B15" s="1">
        <v>70</v>
      </c>
      <c r="C15" s="1" t="s">
        <v>113</v>
      </c>
      <c r="E15" s="13"/>
      <c r="F15" s="27"/>
      <c r="G15" s="30"/>
      <c r="H15" s="28"/>
      <c r="I15" s="27">
        <v>20</v>
      </c>
      <c r="K15" s="28"/>
      <c r="L15" s="29">
        <f>+I15+J15+K15</f>
        <v>20</v>
      </c>
      <c r="M15" s="28"/>
    </row>
    <row r="16" spans="1:13" x14ac:dyDescent="0.2">
      <c r="A16" s="26"/>
      <c r="B16" s="1"/>
      <c r="C16" s="1"/>
      <c r="E16" s="13"/>
      <c r="F16" s="27"/>
      <c r="G16" s="30"/>
      <c r="H16" s="28"/>
      <c r="I16" s="27"/>
      <c r="K16" s="28"/>
      <c r="L16" s="29"/>
      <c r="M16" s="28"/>
    </row>
    <row r="17" spans="1:13" x14ac:dyDescent="0.2">
      <c r="A17" s="26" t="s">
        <v>13</v>
      </c>
      <c r="B17" s="1" t="s">
        <v>20</v>
      </c>
      <c r="E17" s="13"/>
      <c r="F17" s="27">
        <f>+F14</f>
        <v>500</v>
      </c>
      <c r="G17" s="30"/>
      <c r="H17" s="28">
        <f>+H14</f>
        <v>500</v>
      </c>
      <c r="I17" s="27">
        <f>I14+I15</f>
        <v>209</v>
      </c>
      <c r="K17" s="28"/>
      <c r="L17" s="29">
        <f>+I17+J17+K17</f>
        <v>209</v>
      </c>
      <c r="M17" s="28">
        <f t="shared" si="1"/>
        <v>-291</v>
      </c>
    </row>
    <row r="18" spans="1:13" x14ac:dyDescent="0.2">
      <c r="A18" s="31" t="s">
        <v>13</v>
      </c>
      <c r="B18" s="32" t="s">
        <v>21</v>
      </c>
      <c r="E18" s="13"/>
      <c r="F18" s="33">
        <f>SUM(F8+F17+F10)</f>
        <v>189500</v>
      </c>
      <c r="G18" s="34">
        <f>SUM(G8+G17)+G10+G12</f>
        <v>0</v>
      </c>
      <c r="H18" s="35">
        <f>SUM(H8+H17+H10)</f>
        <v>189500</v>
      </c>
      <c r="I18" s="33">
        <f>SUM(I8+I17)</f>
        <v>179506.17</v>
      </c>
      <c r="J18" s="34">
        <f>SUM(J8+J17)</f>
        <v>0</v>
      </c>
      <c r="K18" s="35">
        <f>SUM(K8+K17+K10)+K12</f>
        <v>9000</v>
      </c>
      <c r="L18" s="36">
        <f>SUM(L8+L17+L10+L12)</f>
        <v>188506.17</v>
      </c>
      <c r="M18" s="35">
        <f>SUM(M8+M17)</f>
        <v>-993.82999999998719</v>
      </c>
    </row>
    <row r="19" spans="1:13" x14ac:dyDescent="0.2">
      <c r="A19" s="9"/>
      <c r="B19" s="32"/>
      <c r="E19" s="13"/>
      <c r="F19" s="9"/>
      <c r="H19" s="28"/>
      <c r="I19" s="9"/>
      <c r="K19" s="28"/>
      <c r="L19" s="29"/>
      <c r="M19" s="28"/>
    </row>
    <row r="20" spans="1:13" x14ac:dyDescent="0.2">
      <c r="A20" s="26" t="s">
        <v>22</v>
      </c>
      <c r="B20" s="1" t="s">
        <v>14</v>
      </c>
      <c r="C20" s="1" t="s">
        <v>23</v>
      </c>
      <c r="E20" s="13"/>
      <c r="F20" s="9"/>
      <c r="H20" s="28"/>
      <c r="I20" s="27">
        <v>2630.57</v>
      </c>
      <c r="K20" s="28"/>
      <c r="L20" s="29">
        <f t="shared" si="0"/>
        <v>2630.57</v>
      </c>
      <c r="M20" s="28">
        <f t="shared" si="1"/>
        <v>2630.57</v>
      </c>
    </row>
    <row r="21" spans="1:13" x14ac:dyDescent="0.2">
      <c r="A21" s="26" t="s">
        <v>22</v>
      </c>
      <c r="B21" s="1" t="s">
        <v>24</v>
      </c>
      <c r="C21" s="1" t="s">
        <v>25</v>
      </c>
      <c r="E21" s="13"/>
      <c r="F21" s="9"/>
      <c r="H21" s="28"/>
      <c r="I21" s="27">
        <v>544.4</v>
      </c>
      <c r="K21" s="28"/>
      <c r="L21" s="29">
        <f t="shared" si="0"/>
        <v>544.4</v>
      </c>
      <c r="M21" s="28">
        <f t="shared" si="1"/>
        <v>544.4</v>
      </c>
    </row>
    <row r="22" spans="1:13" x14ac:dyDescent="0.2">
      <c r="A22" s="26" t="s">
        <v>22</v>
      </c>
      <c r="B22" s="1" t="s">
        <v>26</v>
      </c>
      <c r="C22" s="1" t="s">
        <v>27</v>
      </c>
      <c r="E22" s="13"/>
      <c r="F22" s="9"/>
      <c r="H22" s="28"/>
      <c r="I22" s="27">
        <v>1315.16</v>
      </c>
      <c r="K22" s="28"/>
      <c r="L22" s="29">
        <f t="shared" si="0"/>
        <v>1315.16</v>
      </c>
      <c r="M22" s="28">
        <f t="shared" si="1"/>
        <v>1315.16</v>
      </c>
    </row>
    <row r="23" spans="1:13" x14ac:dyDescent="0.2">
      <c r="A23" s="26" t="s">
        <v>22</v>
      </c>
      <c r="B23" s="1" t="s">
        <v>28</v>
      </c>
      <c r="C23" s="1" t="s">
        <v>29</v>
      </c>
      <c r="E23" s="13"/>
      <c r="F23" s="9"/>
      <c r="H23" s="28"/>
      <c r="I23" s="27">
        <v>2980.84</v>
      </c>
      <c r="K23" s="28"/>
      <c r="L23" s="29">
        <f t="shared" si="0"/>
        <v>2980.84</v>
      </c>
      <c r="M23" s="28">
        <f t="shared" si="1"/>
        <v>2980.84</v>
      </c>
    </row>
    <row r="24" spans="1:13" x14ac:dyDescent="0.2">
      <c r="A24" s="26" t="s">
        <v>22</v>
      </c>
      <c r="B24" s="1" t="s">
        <v>30</v>
      </c>
      <c r="E24" s="13"/>
      <c r="F24" s="9"/>
      <c r="H24" s="28"/>
      <c r="I24" s="27">
        <f>SUM(I20:I23)</f>
        <v>7470.97</v>
      </c>
      <c r="J24" s="30">
        <f>SUM(J20:J23)</f>
        <v>0</v>
      </c>
      <c r="K24" s="28">
        <f>SUM(K20:K23)</f>
        <v>0</v>
      </c>
      <c r="L24" s="29">
        <f>SUM(L20:L23)</f>
        <v>7470.97</v>
      </c>
      <c r="M24" s="28">
        <f>SUM(M20:M23)</f>
        <v>7470.97</v>
      </c>
    </row>
    <row r="25" spans="1:13" x14ac:dyDescent="0.2">
      <c r="A25" s="31" t="s">
        <v>22</v>
      </c>
      <c r="B25" s="32" t="s">
        <v>31</v>
      </c>
      <c r="E25" s="13"/>
      <c r="F25" s="9"/>
      <c r="H25" s="28"/>
      <c r="I25" s="33">
        <f>+I24</f>
        <v>7470.97</v>
      </c>
      <c r="J25" s="34">
        <f>+J24</f>
        <v>0</v>
      </c>
      <c r="K25" s="35">
        <f>+K24</f>
        <v>0</v>
      </c>
      <c r="L25" s="36">
        <f>+L24</f>
        <v>7470.97</v>
      </c>
      <c r="M25" s="35">
        <f>+M24</f>
        <v>7470.97</v>
      </c>
    </row>
    <row r="26" spans="1:13" x14ac:dyDescent="0.2">
      <c r="A26" s="9"/>
      <c r="B26" s="32"/>
      <c r="E26" s="13"/>
      <c r="F26" s="9"/>
      <c r="H26" s="28"/>
      <c r="I26" s="9"/>
      <c r="K26" s="28"/>
      <c r="L26" s="29"/>
      <c r="M26" s="28"/>
    </row>
    <row r="27" spans="1:13" x14ac:dyDescent="0.2">
      <c r="A27" s="31" t="s">
        <v>32</v>
      </c>
      <c r="E27" s="37"/>
      <c r="F27" s="33">
        <f>+F18+F25</f>
        <v>189500</v>
      </c>
      <c r="G27" s="34">
        <f>+G18+G25</f>
        <v>0</v>
      </c>
      <c r="H27" s="35">
        <f>+H18+H25</f>
        <v>189500</v>
      </c>
      <c r="I27" s="33">
        <f>I18+I25</f>
        <v>186977.14</v>
      </c>
      <c r="K27" s="28">
        <f>K18</f>
        <v>9000</v>
      </c>
      <c r="L27" s="29">
        <f>+L18+L25</f>
        <v>195977.14</v>
      </c>
      <c r="M27" s="28">
        <f>+L27-H27</f>
        <v>6477.140000000014</v>
      </c>
    </row>
    <row r="28" spans="1:13" x14ac:dyDescent="0.2">
      <c r="A28" s="26" t="s">
        <v>33</v>
      </c>
      <c r="E28" s="13"/>
      <c r="F28" s="33">
        <v>10000</v>
      </c>
      <c r="G28" s="34">
        <v>9400</v>
      </c>
      <c r="H28" s="28">
        <f t="shared" si="2"/>
        <v>19400</v>
      </c>
      <c r="I28" s="9"/>
      <c r="K28" s="28"/>
      <c r="L28" s="29">
        <f>+L84-L27</f>
        <v>12461.29859999998</v>
      </c>
      <c r="M28" s="28">
        <f>+L28-H28</f>
        <v>-6938.7014000000199</v>
      </c>
    </row>
    <row r="29" spans="1:13" ht="13.5" thickBot="1" x14ac:dyDescent="0.25">
      <c r="A29" s="38" t="s">
        <v>34</v>
      </c>
      <c r="B29" s="39"/>
      <c r="C29" s="39"/>
      <c r="D29" s="39"/>
      <c r="E29" s="40"/>
      <c r="F29" s="41">
        <f t="shared" ref="F29:M29" si="3">+F27+F28</f>
        <v>199500</v>
      </c>
      <c r="G29" s="42">
        <f t="shared" si="3"/>
        <v>9400</v>
      </c>
      <c r="H29" s="43">
        <f>+H27+H28</f>
        <v>208900</v>
      </c>
      <c r="I29" s="41">
        <f t="shared" si="3"/>
        <v>186977.14</v>
      </c>
      <c r="J29" s="42">
        <f t="shared" si="3"/>
        <v>0</v>
      </c>
      <c r="K29" s="43">
        <f t="shared" si="3"/>
        <v>9000</v>
      </c>
      <c r="L29" s="44">
        <f>+L27+L28</f>
        <v>208438.43859999999</v>
      </c>
      <c r="M29" s="43">
        <f t="shared" si="3"/>
        <v>-461.56140000000596</v>
      </c>
    </row>
    <row r="30" spans="1:13" ht="13.5" thickBot="1" x14ac:dyDescent="0.25">
      <c r="A30" s="1"/>
      <c r="H30" s="30"/>
      <c r="K30" s="30"/>
      <c r="L30" s="30"/>
      <c r="M30" s="30"/>
    </row>
    <row r="31" spans="1:13" x14ac:dyDescent="0.2">
      <c r="A31" s="45" t="s">
        <v>35</v>
      </c>
      <c r="B31" s="46" t="s">
        <v>36</v>
      </c>
      <c r="C31" s="46" t="s">
        <v>26</v>
      </c>
      <c r="D31" s="46" t="s">
        <v>37</v>
      </c>
      <c r="E31" s="5"/>
      <c r="F31" s="47">
        <v>1500</v>
      </c>
      <c r="G31" s="58">
        <v>-400</v>
      </c>
      <c r="H31" s="48">
        <f>+F31+G31</f>
        <v>1100</v>
      </c>
      <c r="I31" s="47">
        <v>1100</v>
      </c>
      <c r="J31" s="5"/>
      <c r="K31" s="48">
        <v>0</v>
      </c>
      <c r="L31" s="49">
        <f t="shared" si="0"/>
        <v>1100</v>
      </c>
      <c r="M31" s="48">
        <f>+H31-L31</f>
        <v>0</v>
      </c>
    </row>
    <row r="32" spans="1:13" x14ac:dyDescent="0.2">
      <c r="A32" s="26" t="s">
        <v>35</v>
      </c>
      <c r="B32" s="1" t="s">
        <v>36</v>
      </c>
      <c r="C32" s="1" t="s">
        <v>38</v>
      </c>
      <c r="F32" s="27">
        <f>+F31</f>
        <v>1500</v>
      </c>
      <c r="G32" s="59">
        <f t="shared" ref="G32:M32" si="4">+G31</f>
        <v>-400</v>
      </c>
      <c r="H32" s="28">
        <f>+H31</f>
        <v>1100</v>
      </c>
      <c r="I32" s="27">
        <f>+I31</f>
        <v>1100</v>
      </c>
      <c r="J32" s="30">
        <f t="shared" si="4"/>
        <v>0</v>
      </c>
      <c r="K32" s="28">
        <f t="shared" si="4"/>
        <v>0</v>
      </c>
      <c r="L32" s="29">
        <f>+L31</f>
        <v>1100</v>
      </c>
      <c r="M32" s="28">
        <f t="shared" si="4"/>
        <v>0</v>
      </c>
    </row>
    <row r="33" spans="1:18" x14ac:dyDescent="0.2">
      <c r="A33" s="26"/>
      <c r="F33" s="9"/>
      <c r="G33" s="60"/>
      <c r="H33" s="28"/>
      <c r="I33" s="9"/>
      <c r="K33" s="28"/>
      <c r="L33" s="29"/>
      <c r="M33" s="28"/>
    </row>
    <row r="34" spans="1:18" x14ac:dyDescent="0.2">
      <c r="A34" s="26" t="s">
        <v>35</v>
      </c>
      <c r="B34" s="1" t="s">
        <v>39</v>
      </c>
      <c r="C34" s="1" t="s">
        <v>14</v>
      </c>
      <c r="D34" s="1" t="s">
        <v>40</v>
      </c>
      <c r="F34" s="27">
        <v>60500</v>
      </c>
      <c r="G34" s="59">
        <v>10000</v>
      </c>
      <c r="H34" s="28">
        <f t="shared" si="2"/>
        <v>70500</v>
      </c>
      <c r="I34" s="27">
        <v>37507.839999999997</v>
      </c>
      <c r="J34" s="30"/>
      <c r="K34" s="28">
        <f>+P35+Q35</f>
        <v>32106</v>
      </c>
      <c r="L34" s="29">
        <f>+I34+J34+K34</f>
        <v>69613.84</v>
      </c>
      <c r="M34" s="28">
        <f t="shared" ref="M34:M81" si="5">+H34-L34</f>
        <v>886.16000000000349</v>
      </c>
      <c r="O34" s="2" t="s">
        <v>41</v>
      </c>
      <c r="P34" s="2" t="s">
        <v>42</v>
      </c>
      <c r="Q34" s="2" t="s">
        <v>43</v>
      </c>
      <c r="R34" s="2" t="s">
        <v>44</v>
      </c>
    </row>
    <row r="35" spans="1:18" x14ac:dyDescent="0.2">
      <c r="A35" s="26" t="s">
        <v>35</v>
      </c>
      <c r="B35" s="1" t="s">
        <v>39</v>
      </c>
      <c r="C35" s="1" t="s">
        <v>26</v>
      </c>
      <c r="D35" s="1" t="s">
        <v>45</v>
      </c>
      <c r="F35" s="27">
        <v>2500</v>
      </c>
      <c r="G35" s="59"/>
      <c r="H35" s="28">
        <f t="shared" si="2"/>
        <v>2500</v>
      </c>
      <c r="I35" s="27">
        <v>0</v>
      </c>
      <c r="J35" s="55"/>
      <c r="K35" s="28">
        <v>2500</v>
      </c>
      <c r="L35" s="29">
        <f t="shared" si="0"/>
        <v>2500</v>
      </c>
      <c r="M35" s="28">
        <f t="shared" si="5"/>
        <v>0</v>
      </c>
      <c r="N35" s="50"/>
      <c r="O35" s="2" t="s">
        <v>46</v>
      </c>
      <c r="P35" s="55">
        <f>2351*6</f>
        <v>14106</v>
      </c>
      <c r="Q35" s="55">
        <f>3000*6</f>
        <v>18000</v>
      </c>
      <c r="R35" s="55">
        <f>450*6</f>
        <v>2700</v>
      </c>
    </row>
    <row r="36" spans="1:18" x14ac:dyDescent="0.2">
      <c r="A36" s="26" t="s">
        <v>35</v>
      </c>
      <c r="B36" s="1" t="s">
        <v>39</v>
      </c>
      <c r="C36" s="1" t="s">
        <v>47</v>
      </c>
      <c r="D36" s="1" t="s">
        <v>48</v>
      </c>
      <c r="F36" s="27">
        <v>7000</v>
      </c>
      <c r="G36" s="59">
        <v>2300</v>
      </c>
      <c r="H36" s="28">
        <f t="shared" si="2"/>
        <v>9300</v>
      </c>
      <c r="I36" s="27">
        <v>5059.75</v>
      </c>
      <c r="K36" s="28">
        <f>+P36</f>
        <v>4140</v>
      </c>
      <c r="L36" s="29">
        <f t="shared" si="0"/>
        <v>9199.75</v>
      </c>
      <c r="M36" s="28">
        <f t="shared" si="5"/>
        <v>100.25</v>
      </c>
      <c r="O36" s="2" t="s">
        <v>49</v>
      </c>
      <c r="P36" s="55">
        <f>690*6</f>
        <v>4140</v>
      </c>
      <c r="Q36" s="55"/>
      <c r="R36" s="55"/>
    </row>
    <row r="37" spans="1:18" x14ac:dyDescent="0.2">
      <c r="A37" s="26" t="s">
        <v>35</v>
      </c>
      <c r="B37" s="1" t="s">
        <v>39</v>
      </c>
      <c r="C37" s="1" t="s">
        <v>50</v>
      </c>
      <c r="D37" s="1" t="s">
        <v>51</v>
      </c>
      <c r="F37" s="27">
        <v>200</v>
      </c>
      <c r="G37" s="59"/>
      <c r="H37" s="28">
        <f t="shared" si="2"/>
        <v>200</v>
      </c>
      <c r="I37" s="9">
        <v>37.840000000000003</v>
      </c>
      <c r="K37" s="28"/>
      <c r="L37" s="29">
        <f t="shared" si="0"/>
        <v>37.840000000000003</v>
      </c>
      <c r="M37" s="28">
        <f t="shared" si="5"/>
        <v>162.16</v>
      </c>
      <c r="P37" s="55"/>
      <c r="Q37" s="55"/>
      <c r="R37" s="55"/>
    </row>
    <row r="38" spans="1:18" x14ac:dyDescent="0.2">
      <c r="A38" s="26" t="s">
        <v>35</v>
      </c>
      <c r="B38" s="1" t="s">
        <v>39</v>
      </c>
      <c r="C38" s="1" t="s">
        <v>52</v>
      </c>
      <c r="F38" s="27">
        <f>SUM(F34:F37)</f>
        <v>70200</v>
      </c>
      <c r="G38" s="59">
        <f t="shared" ref="G38:M38" si="6">SUM(G34:G37)</f>
        <v>12300</v>
      </c>
      <c r="H38" s="28">
        <f t="shared" si="6"/>
        <v>82500</v>
      </c>
      <c r="I38" s="27">
        <f t="shared" si="6"/>
        <v>42605.429999999993</v>
      </c>
      <c r="J38" s="30">
        <f t="shared" si="6"/>
        <v>0</v>
      </c>
      <c r="K38" s="28">
        <f t="shared" si="6"/>
        <v>38746</v>
      </c>
      <c r="L38" s="29">
        <f>SUM(L34:L37)</f>
        <v>81351.429999999993</v>
      </c>
      <c r="M38" s="28">
        <f t="shared" si="6"/>
        <v>1148.5700000000036</v>
      </c>
      <c r="P38" s="55">
        <f>6400+6500+1729</f>
        <v>14629</v>
      </c>
      <c r="Q38" s="55"/>
      <c r="R38" s="55"/>
    </row>
    <row r="39" spans="1:18" x14ac:dyDescent="0.2">
      <c r="A39" s="26"/>
      <c r="F39" s="9"/>
      <c r="G39" s="60"/>
      <c r="H39" s="28"/>
      <c r="I39" s="9"/>
      <c r="K39" s="28"/>
      <c r="L39" s="29"/>
      <c r="M39" s="28"/>
    </row>
    <row r="40" spans="1:18" x14ac:dyDescent="0.2">
      <c r="A40" s="26" t="s">
        <v>35</v>
      </c>
      <c r="B40" s="1" t="s">
        <v>53</v>
      </c>
      <c r="C40" s="1" t="s">
        <v>24</v>
      </c>
      <c r="D40" s="1" t="s">
        <v>54</v>
      </c>
      <c r="F40" s="27">
        <v>1000</v>
      </c>
      <c r="G40" s="59"/>
      <c r="H40" s="28">
        <f t="shared" si="2"/>
        <v>1000</v>
      </c>
      <c r="I40" s="27">
        <v>271.81</v>
      </c>
      <c r="K40" s="28">
        <v>200</v>
      </c>
      <c r="L40" s="29">
        <f>+I40+J40+K40</f>
        <v>471.81</v>
      </c>
      <c r="M40" s="28">
        <f>+H40-L40</f>
        <v>528.19000000000005</v>
      </c>
      <c r="N40" s="2" t="s">
        <v>126</v>
      </c>
    </row>
    <row r="41" spans="1:18" x14ac:dyDescent="0.2">
      <c r="A41" s="26" t="s">
        <v>35</v>
      </c>
      <c r="B41" s="1" t="s">
        <v>53</v>
      </c>
      <c r="C41" s="1" t="s">
        <v>55</v>
      </c>
      <c r="D41" s="1" t="s">
        <v>56</v>
      </c>
      <c r="F41" s="27">
        <v>1000</v>
      </c>
      <c r="G41" s="59"/>
      <c r="H41" s="28">
        <f t="shared" si="2"/>
        <v>1000</v>
      </c>
      <c r="I41" s="27">
        <v>0</v>
      </c>
      <c r="K41" s="28">
        <v>500</v>
      </c>
      <c r="L41" s="29">
        <f t="shared" si="0"/>
        <v>500</v>
      </c>
      <c r="M41" s="28">
        <f t="shared" si="5"/>
        <v>500</v>
      </c>
      <c r="N41" s="2" t="s">
        <v>119</v>
      </c>
    </row>
    <row r="42" spans="1:18" x14ac:dyDescent="0.2">
      <c r="A42" s="26" t="s">
        <v>35</v>
      </c>
      <c r="B42" s="1" t="s">
        <v>53</v>
      </c>
      <c r="C42" s="1" t="s">
        <v>57</v>
      </c>
      <c r="D42" s="1" t="s">
        <v>58</v>
      </c>
      <c r="F42" s="27">
        <v>4000</v>
      </c>
      <c r="G42" s="59">
        <v>3800</v>
      </c>
      <c r="H42" s="28">
        <f t="shared" si="2"/>
        <v>7800</v>
      </c>
      <c r="I42" s="27">
        <v>1622</v>
      </c>
      <c r="K42" s="57">
        <v>6000</v>
      </c>
      <c r="L42" s="29">
        <f>+I42+J42+K42</f>
        <v>7622</v>
      </c>
      <c r="M42" s="28">
        <f t="shared" si="5"/>
        <v>178</v>
      </c>
      <c r="N42" s="2" t="s">
        <v>120</v>
      </c>
    </row>
    <row r="43" spans="1:18" x14ac:dyDescent="0.2">
      <c r="A43" s="26" t="s">
        <v>35</v>
      </c>
      <c r="B43" s="1" t="s">
        <v>53</v>
      </c>
      <c r="C43" s="1" t="s">
        <v>26</v>
      </c>
      <c r="D43" s="1" t="s">
        <v>59</v>
      </c>
      <c r="F43" s="27">
        <v>3000</v>
      </c>
      <c r="G43" s="59">
        <v>2000</v>
      </c>
      <c r="H43" s="28">
        <f t="shared" si="2"/>
        <v>5000</v>
      </c>
      <c r="I43" s="27">
        <v>2190.27</v>
      </c>
      <c r="K43" s="28">
        <f>60+(36.6*70)</f>
        <v>2622</v>
      </c>
      <c r="L43" s="29">
        <f t="shared" si="0"/>
        <v>4812.2700000000004</v>
      </c>
      <c r="M43" s="28">
        <f t="shared" si="5"/>
        <v>187.72999999999956</v>
      </c>
      <c r="N43" s="2" t="s">
        <v>114</v>
      </c>
    </row>
    <row r="44" spans="1:18" x14ac:dyDescent="0.2">
      <c r="A44" s="26" t="s">
        <v>35</v>
      </c>
      <c r="B44" s="1" t="s">
        <v>53</v>
      </c>
      <c r="C44" s="1" t="s">
        <v>60</v>
      </c>
      <c r="D44" s="1" t="s">
        <v>61</v>
      </c>
      <c r="F44" s="27">
        <v>2350</v>
      </c>
      <c r="G44" s="59">
        <v>-500</v>
      </c>
      <c r="H44" s="28">
        <f t="shared" si="2"/>
        <v>1850</v>
      </c>
      <c r="I44" s="27">
        <v>1112.6400000000001</v>
      </c>
      <c r="K44" s="28">
        <v>200</v>
      </c>
      <c r="L44" s="29">
        <f t="shared" si="0"/>
        <v>1312.64</v>
      </c>
      <c r="M44" s="28">
        <f t="shared" si="5"/>
        <v>537.3599999999999</v>
      </c>
      <c r="N44" s="2" t="s">
        <v>121</v>
      </c>
    </row>
    <row r="45" spans="1:18" x14ac:dyDescent="0.2">
      <c r="A45" s="26" t="s">
        <v>35</v>
      </c>
      <c r="B45" s="1" t="s">
        <v>53</v>
      </c>
      <c r="C45" s="1" t="s">
        <v>62</v>
      </c>
      <c r="D45" s="1" t="s">
        <v>63</v>
      </c>
      <c r="F45" s="27">
        <v>1000</v>
      </c>
      <c r="G45" s="59">
        <v>-500</v>
      </c>
      <c r="H45" s="28">
        <f t="shared" si="2"/>
        <v>500</v>
      </c>
      <c r="I45" s="27">
        <v>185.2</v>
      </c>
      <c r="K45" s="28">
        <v>100</v>
      </c>
      <c r="L45" s="29">
        <f t="shared" si="0"/>
        <v>285.2</v>
      </c>
      <c r="M45" s="28">
        <f>+H45-L45</f>
        <v>214.8</v>
      </c>
    </row>
    <row r="46" spans="1:18" x14ac:dyDescent="0.2">
      <c r="A46" s="26" t="s">
        <v>35</v>
      </c>
      <c r="B46" s="1" t="s">
        <v>53</v>
      </c>
      <c r="C46" s="1" t="s">
        <v>47</v>
      </c>
      <c r="D46" s="1" t="s">
        <v>64</v>
      </c>
      <c r="F46" s="27">
        <v>2500</v>
      </c>
      <c r="G46" s="59"/>
      <c r="H46" s="28">
        <f t="shared" si="2"/>
        <v>2500</v>
      </c>
      <c r="I46" s="27">
        <v>1346.99</v>
      </c>
      <c r="K46" s="28">
        <f>(183*3)+(23.79*3)+(66.12*3)</f>
        <v>818.73</v>
      </c>
      <c r="L46" s="29">
        <f t="shared" si="0"/>
        <v>2165.7200000000003</v>
      </c>
      <c r="M46" s="28">
        <f t="shared" si="5"/>
        <v>334.27999999999975</v>
      </c>
      <c r="N46" s="2" t="s">
        <v>115</v>
      </c>
    </row>
    <row r="47" spans="1:18" x14ac:dyDescent="0.2">
      <c r="A47" s="26" t="s">
        <v>35</v>
      </c>
      <c r="B47" s="1" t="s">
        <v>53</v>
      </c>
      <c r="C47" s="1" t="s">
        <v>28</v>
      </c>
      <c r="D47" s="1" t="s">
        <v>65</v>
      </c>
      <c r="F47" s="27">
        <v>3000</v>
      </c>
      <c r="G47" s="59">
        <v>-1200</v>
      </c>
      <c r="H47" s="28">
        <f t="shared" si="2"/>
        <v>1800</v>
      </c>
      <c r="I47" s="27">
        <v>578.6</v>
      </c>
      <c r="J47" s="30">
        <v>248.46</v>
      </c>
      <c r="K47" s="28">
        <f>(200/2*5)+140</f>
        <v>640</v>
      </c>
      <c r="L47" s="29">
        <f t="shared" si="0"/>
        <v>1467.06</v>
      </c>
      <c r="M47" s="28">
        <f t="shared" si="5"/>
        <v>332.94000000000005</v>
      </c>
      <c r="N47" s="2" t="s">
        <v>116</v>
      </c>
    </row>
    <row r="48" spans="1:18" x14ac:dyDescent="0.2">
      <c r="A48" s="26" t="s">
        <v>35</v>
      </c>
      <c r="B48" s="1" t="s">
        <v>53</v>
      </c>
      <c r="C48" s="1" t="s">
        <v>66</v>
      </c>
      <c r="D48" s="1" t="s">
        <v>67</v>
      </c>
      <c r="F48" s="27">
        <v>1400</v>
      </c>
      <c r="G48" s="59">
        <v>200</v>
      </c>
      <c r="H48" s="28">
        <f t="shared" si="2"/>
        <v>1600</v>
      </c>
      <c r="I48" s="27">
        <v>806.42</v>
      </c>
      <c r="K48" s="28">
        <f>252.54*3</f>
        <v>757.62</v>
      </c>
      <c r="L48" s="29">
        <f t="shared" si="0"/>
        <v>1564.04</v>
      </c>
      <c r="M48" s="28">
        <f t="shared" si="5"/>
        <v>35.960000000000036</v>
      </c>
      <c r="N48" s="2" t="s">
        <v>117</v>
      </c>
    </row>
    <row r="49" spans="1:14" x14ac:dyDescent="0.2">
      <c r="A49" s="26" t="s">
        <v>35</v>
      </c>
      <c r="B49" s="1" t="s">
        <v>53</v>
      </c>
      <c r="C49" s="1" t="s">
        <v>68</v>
      </c>
      <c r="D49" s="1" t="s">
        <v>69</v>
      </c>
      <c r="F49" s="27">
        <v>1800</v>
      </c>
      <c r="G49" s="59">
        <v>100</v>
      </c>
      <c r="H49" s="28">
        <f t="shared" si="2"/>
        <v>1900</v>
      </c>
      <c r="I49" s="27">
        <v>1122.4000000000001</v>
      </c>
      <c r="K49" s="28">
        <f>360*2</f>
        <v>720</v>
      </c>
      <c r="L49" s="29">
        <f t="shared" si="0"/>
        <v>1842.4</v>
      </c>
      <c r="M49" s="28">
        <f t="shared" si="5"/>
        <v>57.599999999999909</v>
      </c>
      <c r="N49" s="2" t="s">
        <v>127</v>
      </c>
    </row>
    <row r="50" spans="1:14" x14ac:dyDescent="0.2">
      <c r="A50" s="26" t="s">
        <v>35</v>
      </c>
      <c r="B50" s="1" t="s">
        <v>53</v>
      </c>
      <c r="C50" s="1" t="s">
        <v>70</v>
      </c>
      <c r="D50" s="1" t="s">
        <v>71</v>
      </c>
      <c r="F50" s="27">
        <v>10000</v>
      </c>
      <c r="G50" s="59"/>
      <c r="H50" s="28">
        <f t="shared" si="2"/>
        <v>10000</v>
      </c>
      <c r="I50" s="27">
        <v>4596.6899999999996</v>
      </c>
      <c r="K50" s="28">
        <f>(2572*1.04*1.22)+100+(1300*1.04*1.22)</f>
        <v>5012.7936</v>
      </c>
      <c r="L50" s="29">
        <f>+I50+J50+K50</f>
        <v>9609.4835999999996</v>
      </c>
      <c r="M50" s="28">
        <f t="shared" si="5"/>
        <v>390.51640000000043</v>
      </c>
      <c r="N50" s="2" t="s">
        <v>128</v>
      </c>
    </row>
    <row r="51" spans="1:14" x14ac:dyDescent="0.2">
      <c r="A51" s="26"/>
      <c r="B51" s="1"/>
      <c r="C51" s="1"/>
      <c r="D51" s="1" t="s">
        <v>72</v>
      </c>
      <c r="F51" s="27">
        <v>6000</v>
      </c>
      <c r="G51" s="59"/>
      <c r="H51" s="28">
        <f t="shared" si="2"/>
        <v>6000</v>
      </c>
      <c r="I51" s="27">
        <v>2886.22</v>
      </c>
      <c r="J51" s="30"/>
      <c r="K51" s="28">
        <f>R35</f>
        <v>2700</v>
      </c>
      <c r="L51" s="29">
        <f>+I51+J51+K51</f>
        <v>5586.2199999999993</v>
      </c>
      <c r="M51" s="28">
        <f t="shared" si="5"/>
        <v>413.78000000000065</v>
      </c>
      <c r="N51" s="2" t="s">
        <v>118</v>
      </c>
    </row>
    <row r="52" spans="1:14" x14ac:dyDescent="0.2">
      <c r="A52" s="26" t="s">
        <v>35</v>
      </c>
      <c r="B52" s="1" t="s">
        <v>53</v>
      </c>
      <c r="C52" s="1" t="s">
        <v>73</v>
      </c>
      <c r="D52" s="1" t="s">
        <v>74</v>
      </c>
      <c r="F52" s="27">
        <v>36000</v>
      </c>
      <c r="G52" s="59">
        <v>-400</v>
      </c>
      <c r="H52" s="28">
        <f t="shared" si="2"/>
        <v>35600</v>
      </c>
      <c r="I52" s="27">
        <v>26643.759999999998</v>
      </c>
      <c r="K52" s="28">
        <v>8786.6200000000008</v>
      </c>
      <c r="L52" s="29">
        <f t="shared" si="0"/>
        <v>35430.379999999997</v>
      </c>
      <c r="M52" s="28">
        <f t="shared" si="5"/>
        <v>169.62000000000262</v>
      </c>
      <c r="N52" s="2" t="s">
        <v>75</v>
      </c>
    </row>
    <row r="53" spans="1:14" x14ac:dyDescent="0.2">
      <c r="A53" s="26" t="s">
        <v>35</v>
      </c>
      <c r="B53" s="1" t="s">
        <v>53</v>
      </c>
      <c r="C53" s="1" t="s">
        <v>76</v>
      </c>
      <c r="D53" s="1" t="s">
        <v>77</v>
      </c>
      <c r="F53" s="27">
        <v>4950</v>
      </c>
      <c r="G53" s="59"/>
      <c r="H53" s="28">
        <f t="shared" si="2"/>
        <v>4950</v>
      </c>
      <c r="I53" s="27">
        <v>2074.4499999999998</v>
      </c>
      <c r="K53" s="28">
        <v>2800</v>
      </c>
      <c r="L53" s="29">
        <f t="shared" si="0"/>
        <v>4874.45</v>
      </c>
      <c r="M53" s="28">
        <f t="shared" si="5"/>
        <v>75.550000000000182</v>
      </c>
      <c r="N53" s="2" t="s">
        <v>129</v>
      </c>
    </row>
    <row r="54" spans="1:14" x14ac:dyDescent="0.2">
      <c r="A54" s="26" t="s">
        <v>35</v>
      </c>
      <c r="B54" s="1" t="s">
        <v>53</v>
      </c>
      <c r="C54" s="1" t="s">
        <v>78</v>
      </c>
      <c r="D54" s="1" t="s">
        <v>79</v>
      </c>
      <c r="F54" s="27">
        <v>10000</v>
      </c>
      <c r="G54" s="59">
        <v>-5100</v>
      </c>
      <c r="H54" s="28">
        <f t="shared" si="2"/>
        <v>4900</v>
      </c>
      <c r="I54" s="27">
        <v>2439.16</v>
      </c>
      <c r="K54" s="28">
        <f>+I54/8*5</f>
        <v>1524.4749999999999</v>
      </c>
      <c r="L54" s="29">
        <f t="shared" si="0"/>
        <v>3963.6349999999998</v>
      </c>
      <c r="M54" s="28">
        <f t="shared" si="5"/>
        <v>936.36500000000024</v>
      </c>
      <c r="N54" s="2" t="s">
        <v>130</v>
      </c>
    </row>
    <row r="55" spans="1:14" x14ac:dyDescent="0.2">
      <c r="A55" s="26" t="s">
        <v>35</v>
      </c>
      <c r="B55" s="1" t="s">
        <v>53</v>
      </c>
      <c r="C55" s="1" t="s">
        <v>80</v>
      </c>
      <c r="D55" s="1" t="s">
        <v>81</v>
      </c>
      <c r="F55" s="27">
        <v>400</v>
      </c>
      <c r="G55" s="59">
        <v>-100</v>
      </c>
      <c r="H55" s="28">
        <f t="shared" si="2"/>
        <v>300</v>
      </c>
      <c r="I55" s="9">
        <v>0</v>
      </c>
      <c r="K55" s="28">
        <v>0</v>
      </c>
      <c r="L55" s="29">
        <f t="shared" si="0"/>
        <v>0</v>
      </c>
      <c r="M55" s="28">
        <f t="shared" si="5"/>
        <v>300</v>
      </c>
    </row>
    <row r="56" spans="1:14" x14ac:dyDescent="0.2">
      <c r="A56" s="26" t="s">
        <v>35</v>
      </c>
      <c r="B56" s="1" t="s">
        <v>53</v>
      </c>
      <c r="C56" s="1">
        <v>250</v>
      </c>
      <c r="D56" s="1" t="s">
        <v>112</v>
      </c>
      <c r="F56" s="27">
        <v>10000</v>
      </c>
      <c r="G56" s="59"/>
      <c r="H56" s="28">
        <f t="shared" si="2"/>
        <v>10000</v>
      </c>
      <c r="I56" s="9">
        <v>0</v>
      </c>
      <c r="K56" s="28">
        <v>10000</v>
      </c>
      <c r="L56" s="29">
        <f t="shared" si="0"/>
        <v>10000</v>
      </c>
      <c r="M56" s="28">
        <f t="shared" si="5"/>
        <v>0</v>
      </c>
      <c r="N56" s="2" t="s">
        <v>131</v>
      </c>
    </row>
    <row r="57" spans="1:14" x14ac:dyDescent="0.2">
      <c r="A57" s="26" t="s">
        <v>35</v>
      </c>
      <c r="B57" s="1" t="s">
        <v>53</v>
      </c>
      <c r="C57" s="1" t="s">
        <v>82</v>
      </c>
      <c r="F57" s="27">
        <f>SUM(F40:F56)</f>
        <v>98400</v>
      </c>
      <c r="G57" s="59">
        <f>SUM(G40:G55)</f>
        <v>-1700</v>
      </c>
      <c r="H57" s="28">
        <f>SUM(H40:H56)</f>
        <v>96700</v>
      </c>
      <c r="I57" s="27">
        <f>SUM(I40:I56)</f>
        <v>47876.61</v>
      </c>
      <c r="J57" s="30">
        <f t="shared" ref="J57" si="7">SUM(J40:J55)</f>
        <v>248.46</v>
      </c>
      <c r="K57" s="28">
        <f>SUM(K40:K56)</f>
        <v>43382.238599999997</v>
      </c>
      <c r="L57" s="29">
        <f>SUM(L40:L56)</f>
        <v>91507.308599999989</v>
      </c>
      <c r="M57" s="28">
        <f>SUM(M40:M56)</f>
        <v>5192.6914000000033</v>
      </c>
    </row>
    <row r="58" spans="1:14" x14ac:dyDescent="0.2">
      <c r="A58" s="26" t="s">
        <v>83</v>
      </c>
      <c r="F58" s="9"/>
      <c r="G58" s="60"/>
      <c r="H58" s="28"/>
      <c r="I58" s="9"/>
      <c r="K58" s="28"/>
      <c r="L58" s="29"/>
      <c r="M58" s="28"/>
    </row>
    <row r="59" spans="1:14" x14ac:dyDescent="0.2">
      <c r="A59" s="26" t="s">
        <v>35</v>
      </c>
      <c r="B59" s="1" t="s">
        <v>84</v>
      </c>
      <c r="C59" s="1" t="s">
        <v>14</v>
      </c>
      <c r="D59" s="1" t="s">
        <v>85</v>
      </c>
      <c r="F59" s="27">
        <v>3000</v>
      </c>
      <c r="G59" s="59">
        <v>-1000</v>
      </c>
      <c r="H59" s="28">
        <f t="shared" si="2"/>
        <v>2000</v>
      </c>
      <c r="I59" s="27">
        <v>978.5</v>
      </c>
      <c r="K59" s="28">
        <v>1000</v>
      </c>
      <c r="L59" s="29">
        <f t="shared" si="0"/>
        <v>1978.5</v>
      </c>
      <c r="M59" s="28">
        <f t="shared" si="5"/>
        <v>21.5</v>
      </c>
      <c r="N59" s="2" t="s">
        <v>123</v>
      </c>
    </row>
    <row r="60" spans="1:14" x14ac:dyDescent="0.2">
      <c r="A60" s="26" t="s">
        <v>35</v>
      </c>
      <c r="B60" s="1" t="s">
        <v>84</v>
      </c>
      <c r="C60" s="1" t="s">
        <v>55</v>
      </c>
      <c r="D60" s="1" t="s">
        <v>86</v>
      </c>
      <c r="F60" s="27">
        <v>500</v>
      </c>
      <c r="G60" s="59"/>
      <c r="H60" s="28">
        <f t="shared" si="2"/>
        <v>500</v>
      </c>
      <c r="I60" s="9">
        <v>0</v>
      </c>
      <c r="K60" s="28">
        <v>0</v>
      </c>
      <c r="L60" s="29">
        <f t="shared" si="0"/>
        <v>0</v>
      </c>
      <c r="M60" s="28">
        <f t="shared" si="5"/>
        <v>500</v>
      </c>
      <c r="N60" s="2" t="s">
        <v>122</v>
      </c>
    </row>
    <row r="61" spans="1:14" x14ac:dyDescent="0.2">
      <c r="A61" s="26" t="s">
        <v>35</v>
      </c>
      <c r="B61" s="1" t="s">
        <v>84</v>
      </c>
      <c r="C61" s="1" t="s">
        <v>60</v>
      </c>
      <c r="D61" s="1" t="s">
        <v>87</v>
      </c>
      <c r="F61" s="27">
        <v>11000</v>
      </c>
      <c r="G61" s="59"/>
      <c r="H61" s="28">
        <f t="shared" si="2"/>
        <v>11000</v>
      </c>
      <c r="I61" s="27">
        <v>10821.23</v>
      </c>
      <c r="K61" s="28">
        <v>0</v>
      </c>
      <c r="L61" s="29">
        <f t="shared" si="0"/>
        <v>10821.23</v>
      </c>
      <c r="M61" s="28">
        <f t="shared" si="5"/>
        <v>178.77000000000044</v>
      </c>
    </row>
    <row r="62" spans="1:14" x14ac:dyDescent="0.2">
      <c r="A62" s="26" t="s">
        <v>35</v>
      </c>
      <c r="B62" s="1" t="s">
        <v>84</v>
      </c>
      <c r="C62" s="1" t="s">
        <v>88</v>
      </c>
      <c r="D62" s="1" t="s">
        <v>89</v>
      </c>
      <c r="F62" s="27">
        <v>500</v>
      </c>
      <c r="G62" s="59"/>
      <c r="H62" s="28">
        <f t="shared" si="2"/>
        <v>500</v>
      </c>
      <c r="I62" s="9">
        <v>0</v>
      </c>
      <c r="K62" s="28">
        <v>0</v>
      </c>
      <c r="L62" s="29">
        <f t="shared" si="0"/>
        <v>0</v>
      </c>
      <c r="M62" s="28">
        <f t="shared" si="5"/>
        <v>500</v>
      </c>
      <c r="N62" s="2" t="s">
        <v>122</v>
      </c>
    </row>
    <row r="63" spans="1:14" x14ac:dyDescent="0.2">
      <c r="A63" s="26"/>
      <c r="B63" s="1"/>
      <c r="C63" s="1"/>
      <c r="D63" s="1" t="s">
        <v>90</v>
      </c>
      <c r="F63" s="27">
        <v>9000</v>
      </c>
      <c r="G63" s="59"/>
      <c r="H63" s="28">
        <f t="shared" si="2"/>
        <v>9000</v>
      </c>
      <c r="I63" s="9">
        <v>0</v>
      </c>
      <c r="K63" s="28">
        <v>9000</v>
      </c>
      <c r="L63" s="29">
        <f t="shared" si="0"/>
        <v>9000</v>
      </c>
      <c r="M63" s="28"/>
      <c r="N63" s="2" t="s">
        <v>132</v>
      </c>
    </row>
    <row r="64" spans="1:14" x14ac:dyDescent="0.2">
      <c r="A64" s="26" t="s">
        <v>35</v>
      </c>
      <c r="B64" s="1" t="s">
        <v>84</v>
      </c>
      <c r="C64" s="1" t="s">
        <v>91</v>
      </c>
      <c r="F64" s="27">
        <f>SUM(F59:F63)</f>
        <v>24000</v>
      </c>
      <c r="G64" s="59">
        <f>SUM(G59:G63)</f>
        <v>-1000</v>
      </c>
      <c r="H64" s="30">
        <f>SUM(H59:H63)</f>
        <v>23000</v>
      </c>
      <c r="I64" s="27">
        <f>SUM(I59:I63)</f>
        <v>11799.73</v>
      </c>
      <c r="J64" s="30">
        <f>SUM(J59:J62)</f>
        <v>0</v>
      </c>
      <c r="K64" s="28">
        <f>SUM(K59:K63)</f>
        <v>10000</v>
      </c>
      <c r="L64" s="29">
        <f>SUM(L59:L63)</f>
        <v>21799.73</v>
      </c>
      <c r="M64" s="28">
        <f>SUM(M59:M62)</f>
        <v>1200.2700000000004</v>
      </c>
    </row>
    <row r="65" spans="1:14" x14ac:dyDescent="0.2">
      <c r="A65" s="26" t="s">
        <v>83</v>
      </c>
      <c r="F65" s="9"/>
      <c r="G65" s="60"/>
      <c r="H65" s="28"/>
      <c r="I65" s="9"/>
      <c r="K65" s="28"/>
      <c r="L65" s="29"/>
      <c r="M65" s="28"/>
    </row>
    <row r="66" spans="1:14" x14ac:dyDescent="0.2">
      <c r="A66" s="26" t="s">
        <v>35</v>
      </c>
      <c r="B66" s="1" t="s">
        <v>92</v>
      </c>
      <c r="C66" s="1" t="s">
        <v>24</v>
      </c>
      <c r="D66" s="1" t="s">
        <v>93</v>
      </c>
      <c r="F66" s="27">
        <v>400</v>
      </c>
      <c r="G66" s="59">
        <v>200</v>
      </c>
      <c r="H66" s="28">
        <f t="shared" si="2"/>
        <v>600</v>
      </c>
      <c r="I66" s="27">
        <v>313.99</v>
      </c>
      <c r="K66" s="28">
        <v>250</v>
      </c>
      <c r="L66" s="29">
        <f t="shared" si="0"/>
        <v>563.99</v>
      </c>
      <c r="M66" s="28">
        <f t="shared" si="5"/>
        <v>36.009999999999991</v>
      </c>
      <c r="N66" s="2" t="s">
        <v>133</v>
      </c>
    </row>
    <row r="67" spans="1:14" x14ac:dyDescent="0.2">
      <c r="A67" s="26" t="s">
        <v>35</v>
      </c>
      <c r="B67" s="1" t="s">
        <v>92</v>
      </c>
      <c r="C67" s="1" t="s">
        <v>94</v>
      </c>
      <c r="F67" s="27">
        <f>SUM(F66)</f>
        <v>400</v>
      </c>
      <c r="G67" s="30">
        <f t="shared" ref="G67:M67" si="8">SUM(G66)</f>
        <v>200</v>
      </c>
      <c r="H67" s="28">
        <f t="shared" si="8"/>
        <v>600</v>
      </c>
      <c r="I67" s="27">
        <f t="shared" si="8"/>
        <v>313.99</v>
      </c>
      <c r="J67" s="30">
        <f t="shared" si="8"/>
        <v>0</v>
      </c>
      <c r="K67" s="28">
        <f t="shared" si="8"/>
        <v>250</v>
      </c>
      <c r="L67" s="29">
        <f t="shared" si="8"/>
        <v>563.99</v>
      </c>
      <c r="M67" s="28">
        <f t="shared" si="8"/>
        <v>36.009999999999991</v>
      </c>
    </row>
    <row r="68" spans="1:14" x14ac:dyDescent="0.2">
      <c r="A68" s="26" t="s">
        <v>83</v>
      </c>
      <c r="F68" s="9"/>
      <c r="H68" s="28"/>
      <c r="I68" s="9"/>
      <c r="K68" s="28"/>
      <c r="L68" s="29"/>
      <c r="M68" s="28"/>
    </row>
    <row r="69" spans="1:14" x14ac:dyDescent="0.2">
      <c r="A69" s="26" t="s">
        <v>35</v>
      </c>
      <c r="B69" s="1" t="s">
        <v>95</v>
      </c>
      <c r="C69" s="1" t="s">
        <v>96</v>
      </c>
      <c r="D69" s="1" t="s">
        <v>97</v>
      </c>
      <c r="F69" s="27">
        <v>5000</v>
      </c>
      <c r="G69" s="30"/>
      <c r="H69" s="28">
        <f t="shared" si="2"/>
        <v>5000</v>
      </c>
      <c r="I69" s="27">
        <v>2486</v>
      </c>
      <c r="J69" s="30"/>
      <c r="K69" s="28">
        <f>P35*0.085+(160*6)</f>
        <v>2159.0100000000002</v>
      </c>
      <c r="L69" s="29">
        <f t="shared" si="0"/>
        <v>4645.01</v>
      </c>
      <c r="M69" s="28">
        <f t="shared" si="5"/>
        <v>354.98999999999978</v>
      </c>
    </row>
    <row r="70" spans="1:14" x14ac:dyDescent="0.2">
      <c r="A70" s="26" t="s">
        <v>35</v>
      </c>
      <c r="B70" s="1" t="s">
        <v>95</v>
      </c>
      <c r="C70" s="1" t="s">
        <v>98</v>
      </c>
      <c r="F70" s="27">
        <f>SUM(F69)</f>
        <v>5000</v>
      </c>
      <c r="G70" s="30">
        <f t="shared" ref="G70:M70" si="9">SUM(G69)</f>
        <v>0</v>
      </c>
      <c r="H70" s="28">
        <f t="shared" si="9"/>
        <v>5000</v>
      </c>
      <c r="I70" s="27">
        <f t="shared" si="9"/>
        <v>2486</v>
      </c>
      <c r="J70" s="30">
        <f t="shared" si="9"/>
        <v>0</v>
      </c>
      <c r="K70" s="28">
        <f t="shared" si="9"/>
        <v>2159.0100000000002</v>
      </c>
      <c r="L70" s="29">
        <f t="shared" si="9"/>
        <v>4645.01</v>
      </c>
      <c r="M70" s="28">
        <f t="shared" si="9"/>
        <v>354.98999999999978</v>
      </c>
    </row>
    <row r="71" spans="1:14" x14ac:dyDescent="0.2">
      <c r="A71" s="31" t="s">
        <v>35</v>
      </c>
      <c r="B71" s="32" t="s">
        <v>99</v>
      </c>
      <c r="F71" s="33">
        <f t="shared" ref="F71:M71" si="10">+F32+F38+F57+F64+F67+F70</f>
        <v>199500</v>
      </c>
      <c r="G71" s="34">
        <f>+G32+G38+G57+G64+G67+G70</f>
        <v>9400</v>
      </c>
      <c r="H71" s="35">
        <f t="shared" si="10"/>
        <v>208900</v>
      </c>
      <c r="I71" s="33">
        <f t="shared" si="10"/>
        <v>106181.75999999999</v>
      </c>
      <c r="J71" s="34">
        <f t="shared" si="10"/>
        <v>248.46</v>
      </c>
      <c r="K71" s="35">
        <f t="shared" si="10"/>
        <v>94537.248599999992</v>
      </c>
      <c r="L71" s="36">
        <f>+L32+L38+L57+L64+L67+L70</f>
        <v>200967.46859999999</v>
      </c>
      <c r="M71" s="35">
        <f t="shared" si="10"/>
        <v>7932.5314000000071</v>
      </c>
    </row>
    <row r="72" spans="1:14" x14ac:dyDescent="0.2">
      <c r="A72" s="31" t="s">
        <v>83</v>
      </c>
      <c r="F72" s="9"/>
      <c r="H72" s="28"/>
      <c r="I72" s="9"/>
      <c r="K72" s="28"/>
      <c r="L72" s="29"/>
      <c r="M72" s="28"/>
    </row>
    <row r="73" spans="1:14" x14ac:dyDescent="0.2">
      <c r="A73" s="26" t="s">
        <v>83</v>
      </c>
      <c r="F73" s="9"/>
      <c r="H73" s="28"/>
      <c r="I73" s="9"/>
      <c r="K73" s="28"/>
      <c r="L73" s="29"/>
      <c r="M73" s="28"/>
    </row>
    <row r="74" spans="1:14" x14ac:dyDescent="0.2">
      <c r="A74" s="26" t="s">
        <v>100</v>
      </c>
      <c r="B74" s="1" t="s">
        <v>36</v>
      </c>
      <c r="C74" s="1" t="s">
        <v>14</v>
      </c>
      <c r="D74" s="1" t="s">
        <v>23</v>
      </c>
      <c r="F74" s="9"/>
      <c r="H74" s="28"/>
      <c r="I74" s="27">
        <v>2630.57</v>
      </c>
      <c r="J74" s="30"/>
      <c r="K74" s="28"/>
      <c r="L74" s="29">
        <f t="shared" ref="L74:L81" si="11">+I74+J74+K74</f>
        <v>2630.57</v>
      </c>
      <c r="M74" s="28">
        <f t="shared" si="5"/>
        <v>-2630.57</v>
      </c>
    </row>
    <row r="75" spans="1:14" x14ac:dyDescent="0.2">
      <c r="A75" s="26" t="s">
        <v>100</v>
      </c>
      <c r="B75" s="1" t="s">
        <v>36</v>
      </c>
      <c r="C75" s="1" t="s">
        <v>24</v>
      </c>
      <c r="D75" s="1" t="s">
        <v>25</v>
      </c>
      <c r="F75" s="9"/>
      <c r="H75" s="28"/>
      <c r="I75" s="27">
        <v>544.4</v>
      </c>
      <c r="K75" s="28"/>
      <c r="L75" s="29">
        <f t="shared" si="11"/>
        <v>544.4</v>
      </c>
      <c r="M75" s="28">
        <f t="shared" si="5"/>
        <v>-544.4</v>
      </c>
    </row>
    <row r="76" spans="1:14" x14ac:dyDescent="0.2">
      <c r="A76" s="26" t="s">
        <v>100</v>
      </c>
      <c r="B76" s="1" t="s">
        <v>36</v>
      </c>
      <c r="C76" s="1" t="s">
        <v>26</v>
      </c>
      <c r="D76" s="1" t="s">
        <v>27</v>
      </c>
      <c r="F76" s="9"/>
      <c r="H76" s="28"/>
      <c r="I76" s="27">
        <v>1315.16</v>
      </c>
      <c r="K76" s="28"/>
      <c r="L76" s="29">
        <f t="shared" si="11"/>
        <v>1315.16</v>
      </c>
      <c r="M76" s="28">
        <f t="shared" si="5"/>
        <v>-1315.16</v>
      </c>
    </row>
    <row r="77" spans="1:14" x14ac:dyDescent="0.2">
      <c r="A77" s="26" t="s">
        <v>100</v>
      </c>
      <c r="B77" s="1" t="s">
        <v>36</v>
      </c>
      <c r="C77" s="1" t="s">
        <v>28</v>
      </c>
      <c r="D77" s="1" t="s">
        <v>29</v>
      </c>
      <c r="F77" s="9"/>
      <c r="H77" s="28"/>
      <c r="I77" s="27">
        <v>2980.84</v>
      </c>
      <c r="J77" s="30"/>
      <c r="K77" s="28"/>
      <c r="L77" s="29">
        <f t="shared" si="11"/>
        <v>2980.84</v>
      </c>
      <c r="M77" s="28">
        <f t="shared" si="5"/>
        <v>-2980.84</v>
      </c>
    </row>
    <row r="78" spans="1:14" x14ac:dyDescent="0.2">
      <c r="A78" s="26" t="s">
        <v>100</v>
      </c>
      <c r="B78" s="1" t="s">
        <v>36</v>
      </c>
      <c r="C78" s="1" t="s">
        <v>101</v>
      </c>
      <c r="F78" s="9"/>
      <c r="H78" s="28"/>
      <c r="I78" s="27">
        <f>SUM(I74:I77)</f>
        <v>7470.97</v>
      </c>
      <c r="J78" s="30"/>
      <c r="K78" s="28">
        <f>SUM(K74:K77)</f>
        <v>0</v>
      </c>
      <c r="L78" s="29">
        <f>SUM(L74:L77)</f>
        <v>7470.97</v>
      </c>
      <c r="M78" s="28">
        <f>SUM(M74:M77)</f>
        <v>-7470.97</v>
      </c>
    </row>
    <row r="79" spans="1:14" x14ac:dyDescent="0.2">
      <c r="A79" s="31" t="s">
        <v>100</v>
      </c>
      <c r="B79" s="32" t="s">
        <v>31</v>
      </c>
      <c r="F79" s="9"/>
      <c r="H79" s="28"/>
      <c r="I79" s="33">
        <f>+I78</f>
        <v>7470.97</v>
      </c>
      <c r="J79" s="34">
        <f>SUM(J74:J78)</f>
        <v>0</v>
      </c>
      <c r="K79" s="35">
        <f>+K78</f>
        <v>0</v>
      </c>
      <c r="L79" s="36">
        <f>+L78</f>
        <v>7470.97</v>
      </c>
      <c r="M79" s="35">
        <f>+M78</f>
        <v>-7470.97</v>
      </c>
    </row>
    <row r="80" spans="1:14" x14ac:dyDescent="0.2">
      <c r="A80" s="9"/>
      <c r="B80" s="32"/>
      <c r="F80" s="9"/>
      <c r="H80" s="28"/>
      <c r="I80" s="9"/>
      <c r="K80" s="28"/>
      <c r="L80" s="29">
        <f t="shared" si="11"/>
        <v>0</v>
      </c>
      <c r="M80" s="28">
        <f t="shared" si="5"/>
        <v>0</v>
      </c>
    </row>
    <row r="81" spans="1:13" x14ac:dyDescent="0.2">
      <c r="A81" s="9"/>
      <c r="F81" s="9"/>
      <c r="H81" s="28"/>
      <c r="I81" s="9"/>
      <c r="K81" s="28"/>
      <c r="L81" s="29">
        <f t="shared" si="11"/>
        <v>0</v>
      </c>
      <c r="M81" s="28">
        <f t="shared" si="5"/>
        <v>0</v>
      </c>
    </row>
    <row r="82" spans="1:13" x14ac:dyDescent="0.2">
      <c r="A82" s="31" t="s">
        <v>102</v>
      </c>
      <c r="E82" s="32"/>
      <c r="F82" s="33">
        <f>+F71+F79</f>
        <v>199500</v>
      </c>
      <c r="G82" s="34">
        <f>+G71+G79</f>
        <v>9400</v>
      </c>
      <c r="H82" s="35">
        <f t="shared" ref="H82:M82" si="12">+H71+H79</f>
        <v>208900</v>
      </c>
      <c r="I82" s="33">
        <f t="shared" si="12"/>
        <v>113652.73</v>
      </c>
      <c r="J82" s="34">
        <f>+J71+J79</f>
        <v>248.46</v>
      </c>
      <c r="K82" s="35">
        <f>+K71+K79</f>
        <v>94537.248599999992</v>
      </c>
      <c r="L82" s="36">
        <f>+L71+L79</f>
        <v>208438.43859999999</v>
      </c>
      <c r="M82" s="35">
        <f t="shared" si="12"/>
        <v>461.56140000000687</v>
      </c>
    </row>
    <row r="83" spans="1:13" x14ac:dyDescent="0.2">
      <c r="A83" s="14" t="s">
        <v>103</v>
      </c>
      <c r="F83" s="9"/>
      <c r="H83" s="13"/>
      <c r="I83" s="9"/>
      <c r="K83" s="35"/>
      <c r="L83" s="36"/>
      <c r="M83" s="13"/>
    </row>
    <row r="84" spans="1:13" ht="13.5" thickBot="1" x14ac:dyDescent="0.25">
      <c r="A84" s="38" t="s">
        <v>34</v>
      </c>
      <c r="B84" s="39"/>
      <c r="C84" s="39"/>
      <c r="D84" s="39"/>
      <c r="E84" s="51"/>
      <c r="F84" s="41">
        <f>+F82</f>
        <v>199500</v>
      </c>
      <c r="G84" s="42">
        <f t="shared" ref="G84:M84" si="13">+G82</f>
        <v>9400</v>
      </c>
      <c r="H84" s="43">
        <f t="shared" si="13"/>
        <v>208900</v>
      </c>
      <c r="I84" s="41">
        <f t="shared" si="13"/>
        <v>113652.73</v>
      </c>
      <c r="J84" s="42">
        <f t="shared" si="13"/>
        <v>248.46</v>
      </c>
      <c r="K84" s="43">
        <f t="shared" si="13"/>
        <v>94537.248599999992</v>
      </c>
      <c r="L84" s="44">
        <f>+L82</f>
        <v>208438.43859999999</v>
      </c>
      <c r="M84" s="43">
        <f t="shared" si="13"/>
        <v>461.56140000000687</v>
      </c>
    </row>
    <row r="86" spans="1:13" x14ac:dyDescent="0.2">
      <c r="L86" s="52"/>
    </row>
    <row r="87" spans="1:13" x14ac:dyDescent="0.2">
      <c r="F87" s="2" t="s">
        <v>104</v>
      </c>
      <c r="G87" s="52">
        <f>+G34+G36+G42+G43+G48+G49+G66</f>
        <v>18600</v>
      </c>
    </row>
    <row r="88" spans="1:13" x14ac:dyDescent="0.2">
      <c r="A88" s="53"/>
      <c r="F88" s="2" t="s">
        <v>105</v>
      </c>
      <c r="G88" s="52">
        <f>+G31+G45+G47+G54+G59+G44+G55+G52</f>
        <v>-9200</v>
      </c>
      <c r="L88" s="52"/>
    </row>
    <row r="89" spans="1:13" x14ac:dyDescent="0.2">
      <c r="F89" s="2" t="s">
        <v>106</v>
      </c>
      <c r="G89" s="52"/>
    </row>
    <row r="90" spans="1:13" x14ac:dyDescent="0.2">
      <c r="F90" s="2" t="s">
        <v>107</v>
      </c>
      <c r="G90" s="52">
        <f>+G87+G88</f>
        <v>9400</v>
      </c>
    </row>
    <row r="92" spans="1:13" x14ac:dyDescent="0.2">
      <c r="F92" s="2" t="s">
        <v>124</v>
      </c>
      <c r="G92" s="54">
        <f>5600+G42</f>
        <v>9400</v>
      </c>
      <c r="H92" s="2" t="s">
        <v>125</v>
      </c>
    </row>
    <row r="94" spans="1:13" x14ac:dyDescent="0.2">
      <c r="F94" s="2" t="s">
        <v>108</v>
      </c>
      <c r="G94" s="52">
        <f>G90-G92</f>
        <v>0</v>
      </c>
      <c r="K94" s="55"/>
    </row>
    <row r="98" spans="7:7" x14ac:dyDescent="0.2">
      <c r="G98" s="54"/>
    </row>
    <row r="99" spans="7:7" x14ac:dyDescent="0.2">
      <c r="G99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Savorelli</dc:creator>
  <cp:lastModifiedBy>Laura</cp:lastModifiedBy>
  <dcterms:created xsi:type="dcterms:W3CDTF">2015-06-05T18:19:34Z</dcterms:created>
  <dcterms:modified xsi:type="dcterms:W3CDTF">2023-11-06T09:25:59Z</dcterms:modified>
</cp:coreProperties>
</file>